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655"/>
  </bookViews>
  <sheets>
    <sheet name="丽水市开标记录2023-08-30" sheetId="1" r:id="rId1"/>
    <sheet name="Sheet1" sheetId="2" r:id="rId2"/>
    <sheet name="Sheet2" sheetId="3" r:id="rId3"/>
  </sheets>
  <definedNames>
    <definedName name="_xlnm._FilterDatabase" localSheetId="0" hidden="1">'丽水市开标记录2023-08-30'!$A$1:$T$2357</definedName>
    <definedName name="_xlnm.Print_Area" localSheetId="0">'丽水市开标记录2023-08-30'!#REF!</definedName>
  </definedName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2A0BAF6C14C94D45B66AA84DD569FE80"/>
        <xdr:cNvPicPr>
          <a:picLocks noChangeAspect="1"/>
        </xdr:cNvPicPr>
      </xdr:nvPicPr>
      <xdr:blipFill>
        <a:blip r:embed="rId1"/>
        <a:stretch>
          <a:fillRect/>
        </a:stretch>
      </xdr:blipFill>
      <xdr:spPr>
        <a:xfrm>
          <a:off x="17268825" y="394573125"/>
          <a:ext cx="6591300" cy="12315825"/>
        </a:xfrm>
        <a:prstGeom prst="rect">
          <a:avLst/>
        </a:prstGeom>
        <a:noFill/>
        <a:ln w="9525">
          <a:noFill/>
        </a:ln>
      </xdr:spPr>
    </xdr:pic>
  </etc:cellImage>
  <etc:cellImage>
    <xdr:pic>
      <xdr:nvPicPr>
        <xdr:cNvPr id="3" name="ID_5BB4ED3A4179491C96F073A2F6E9A51A"/>
        <xdr:cNvPicPr>
          <a:picLocks noChangeAspect="1"/>
        </xdr:cNvPicPr>
      </xdr:nvPicPr>
      <xdr:blipFill>
        <a:blip r:embed="rId2"/>
        <a:stretch>
          <a:fillRect/>
        </a:stretch>
      </xdr:blipFill>
      <xdr:spPr>
        <a:xfrm>
          <a:off x="17268825" y="566470800"/>
          <a:ext cx="5848350" cy="8315325"/>
        </a:xfrm>
        <a:prstGeom prst="rect">
          <a:avLst/>
        </a:prstGeom>
        <a:noFill/>
        <a:ln w="9525">
          <a:noFill/>
        </a:ln>
      </xdr:spPr>
    </xdr:pic>
  </etc:cellImage>
  <etc:cellImage>
    <xdr:pic>
      <xdr:nvPicPr>
        <xdr:cNvPr id="4" name="ID_D3EC4EF47D6A490AB535BA9F3F85554F"/>
        <xdr:cNvPicPr>
          <a:picLocks noChangeAspect="1"/>
        </xdr:cNvPicPr>
      </xdr:nvPicPr>
      <xdr:blipFill>
        <a:blip r:embed="rId3"/>
        <a:stretch>
          <a:fillRect/>
        </a:stretch>
      </xdr:blipFill>
      <xdr:spPr>
        <a:xfrm>
          <a:off x="17268825" y="566127900"/>
          <a:ext cx="7324725" cy="9029700"/>
        </a:xfrm>
        <a:prstGeom prst="rect">
          <a:avLst/>
        </a:prstGeom>
        <a:noFill/>
        <a:ln w="9525">
          <a:noFill/>
        </a:ln>
      </xdr:spPr>
    </xdr:pic>
  </etc:cellImage>
  <etc:cellImage>
    <xdr:pic>
      <xdr:nvPicPr>
        <xdr:cNvPr id="5" name="ID_A759F3CA2AD4408BACFC6BE3C394ED15"/>
        <xdr:cNvPicPr>
          <a:picLocks noChangeAspect="1"/>
        </xdr:cNvPicPr>
      </xdr:nvPicPr>
      <xdr:blipFill>
        <a:blip r:embed="rId4"/>
        <a:stretch>
          <a:fillRect/>
        </a:stretch>
      </xdr:blipFill>
      <xdr:spPr>
        <a:xfrm>
          <a:off x="17268825" y="565785000"/>
          <a:ext cx="7296150" cy="9582150"/>
        </a:xfrm>
        <a:prstGeom prst="rect">
          <a:avLst/>
        </a:prstGeom>
        <a:noFill/>
        <a:ln w="9525">
          <a:noFill/>
        </a:ln>
      </xdr:spPr>
    </xdr:pic>
  </etc:cellImage>
  <etc:cellImage>
    <xdr:pic>
      <xdr:nvPicPr>
        <xdr:cNvPr id="6" name="ID_D535E89FEF0B46D0B0130FA1CB44DE20"/>
        <xdr:cNvPicPr>
          <a:picLocks noChangeAspect="1"/>
        </xdr:cNvPicPr>
      </xdr:nvPicPr>
      <xdr:blipFill>
        <a:blip r:embed="rId5"/>
        <a:stretch>
          <a:fillRect/>
        </a:stretch>
      </xdr:blipFill>
      <xdr:spPr>
        <a:xfrm>
          <a:off x="17268825" y="565099200"/>
          <a:ext cx="5753100" cy="5867400"/>
        </a:xfrm>
        <a:prstGeom prst="rect">
          <a:avLst/>
        </a:prstGeom>
        <a:noFill/>
        <a:ln w="9525">
          <a:noFill/>
        </a:ln>
      </xdr:spPr>
    </xdr:pic>
  </etc:cellImage>
  <etc:cellImage>
    <xdr:pic>
      <xdr:nvPicPr>
        <xdr:cNvPr id="7" name="ID_C82724792C0D42D3AE9F3BF646D971FE"/>
        <xdr:cNvPicPr>
          <a:picLocks noChangeAspect="1"/>
        </xdr:cNvPicPr>
      </xdr:nvPicPr>
      <xdr:blipFill>
        <a:blip r:embed="rId6"/>
        <a:stretch>
          <a:fillRect/>
        </a:stretch>
      </xdr:blipFill>
      <xdr:spPr>
        <a:xfrm>
          <a:off x="17478375" y="260604000"/>
          <a:ext cx="7410450" cy="8943975"/>
        </a:xfrm>
        <a:prstGeom prst="rect">
          <a:avLst/>
        </a:prstGeom>
        <a:noFill/>
        <a:ln w="9525">
          <a:noFill/>
        </a:ln>
      </xdr:spPr>
    </xdr:pic>
  </etc:cellImage>
  <etc:cellImage>
    <xdr:pic>
      <xdr:nvPicPr>
        <xdr:cNvPr id="9" name="ID_32B8C4E946384154BE406393F37E4DCA"/>
        <xdr:cNvPicPr>
          <a:picLocks noChangeAspect="1"/>
        </xdr:cNvPicPr>
      </xdr:nvPicPr>
      <xdr:blipFill>
        <a:blip r:embed="rId7"/>
        <a:stretch>
          <a:fillRect/>
        </a:stretch>
      </xdr:blipFill>
      <xdr:spPr>
        <a:xfrm>
          <a:off x="16478250" y="257851275"/>
          <a:ext cx="6562725" cy="8810625"/>
        </a:xfrm>
        <a:prstGeom prst="rect">
          <a:avLst/>
        </a:prstGeom>
        <a:noFill/>
        <a:ln w="9525">
          <a:noFill/>
        </a:ln>
      </xdr:spPr>
    </xdr:pic>
  </etc:cellImage>
  <etc:cellImage>
    <xdr:pic>
      <xdr:nvPicPr>
        <xdr:cNvPr id="10" name="ID_AEE6BF5609F04B6FBA2837B6FDB892D8"/>
        <xdr:cNvPicPr>
          <a:picLocks noChangeAspect="1"/>
        </xdr:cNvPicPr>
      </xdr:nvPicPr>
      <xdr:blipFill>
        <a:blip r:embed="rId8"/>
        <a:stretch>
          <a:fillRect/>
        </a:stretch>
      </xdr:blipFill>
      <xdr:spPr>
        <a:xfrm>
          <a:off x="16430625" y="257517900"/>
          <a:ext cx="7124700" cy="9029700"/>
        </a:xfrm>
        <a:prstGeom prst="rect">
          <a:avLst/>
        </a:prstGeom>
        <a:noFill/>
        <a:ln w="9525">
          <a:noFill/>
        </a:ln>
      </xdr:spPr>
    </xdr:pic>
  </etc:cellImage>
  <etc:cellImage>
    <xdr:pic>
      <xdr:nvPicPr>
        <xdr:cNvPr id="12" name="ID_C82E79DCFBB241BEA7D55D032D0DA4BC"/>
        <xdr:cNvPicPr>
          <a:picLocks noChangeAspect="1"/>
        </xdr:cNvPicPr>
      </xdr:nvPicPr>
      <xdr:blipFill>
        <a:blip r:embed="rId9"/>
        <a:stretch>
          <a:fillRect/>
        </a:stretch>
      </xdr:blipFill>
      <xdr:spPr>
        <a:xfrm>
          <a:off x="16459200" y="85448775"/>
          <a:ext cx="7010400" cy="9277350"/>
        </a:xfrm>
        <a:prstGeom prst="rect">
          <a:avLst/>
        </a:prstGeom>
        <a:noFill/>
        <a:ln w="9525">
          <a:noFill/>
        </a:ln>
      </xdr:spPr>
    </xdr:pic>
  </etc:cellImage>
  <etc:cellImage>
    <xdr:pic>
      <xdr:nvPicPr>
        <xdr:cNvPr id="13" name="ID_CD72540654FA467F93D259AD61038A77"/>
        <xdr:cNvPicPr>
          <a:picLocks noChangeAspect="1"/>
        </xdr:cNvPicPr>
      </xdr:nvPicPr>
      <xdr:blipFill>
        <a:blip r:embed="rId10"/>
        <a:stretch>
          <a:fillRect/>
        </a:stretch>
      </xdr:blipFill>
      <xdr:spPr>
        <a:xfrm>
          <a:off x="16430625" y="85039200"/>
          <a:ext cx="7200900" cy="9077325"/>
        </a:xfrm>
        <a:prstGeom prst="rect">
          <a:avLst/>
        </a:prstGeom>
        <a:noFill/>
        <a:ln w="9525">
          <a:noFill/>
        </a:ln>
      </xdr:spPr>
    </xdr:pic>
  </etc:cellImage>
  <etc:cellImage>
    <xdr:pic>
      <xdr:nvPicPr>
        <xdr:cNvPr id="15" name="ID_03064F534B1C483982912CC54E0CEDCA"/>
        <xdr:cNvPicPr>
          <a:picLocks noChangeAspect="1"/>
        </xdr:cNvPicPr>
      </xdr:nvPicPr>
      <xdr:blipFill>
        <a:blip r:embed="rId11"/>
        <a:stretch>
          <a:fillRect/>
        </a:stretch>
      </xdr:blipFill>
      <xdr:spPr>
        <a:xfrm>
          <a:off x="16478250" y="84772500"/>
          <a:ext cx="6734175" cy="9029700"/>
        </a:xfrm>
        <a:prstGeom prst="rect">
          <a:avLst/>
        </a:prstGeom>
        <a:noFill/>
        <a:ln w="9525">
          <a:noFill/>
        </a:ln>
      </xdr:spPr>
    </xdr:pic>
  </etc:cellImage>
  <etc:cellImage>
    <xdr:pic>
      <xdr:nvPicPr>
        <xdr:cNvPr id="16" name="ID_F4C79CE835D54F8181877AFCE060C56F"/>
        <xdr:cNvPicPr>
          <a:picLocks noChangeAspect="1"/>
        </xdr:cNvPicPr>
      </xdr:nvPicPr>
      <xdr:blipFill>
        <a:blip r:embed="rId12"/>
        <a:stretch>
          <a:fillRect/>
        </a:stretch>
      </xdr:blipFill>
      <xdr:spPr>
        <a:xfrm>
          <a:off x="16430625" y="84353400"/>
          <a:ext cx="6772275" cy="7524750"/>
        </a:xfrm>
        <a:prstGeom prst="rect">
          <a:avLst/>
        </a:prstGeom>
        <a:noFill/>
        <a:ln w="9525">
          <a:noFill/>
        </a:ln>
      </xdr:spPr>
    </xdr:pic>
  </etc:cellImage>
  <etc:cellImage>
    <xdr:pic>
      <xdr:nvPicPr>
        <xdr:cNvPr id="19" name="ID_627121C54AF7413682BAAD8DFF29B917"/>
        <xdr:cNvPicPr>
          <a:picLocks noChangeAspect="1"/>
        </xdr:cNvPicPr>
      </xdr:nvPicPr>
      <xdr:blipFill>
        <a:blip r:embed="rId13"/>
        <a:stretch>
          <a:fillRect/>
        </a:stretch>
      </xdr:blipFill>
      <xdr:spPr>
        <a:xfrm>
          <a:off x="16430625" y="84086700"/>
          <a:ext cx="7029450" cy="9305925"/>
        </a:xfrm>
        <a:prstGeom prst="rect">
          <a:avLst/>
        </a:prstGeom>
        <a:noFill/>
        <a:ln w="9525">
          <a:noFill/>
        </a:ln>
      </xdr:spPr>
    </xdr:pic>
  </etc:cellImage>
  <etc:cellImage>
    <xdr:pic>
      <xdr:nvPicPr>
        <xdr:cNvPr id="22" name="ID_0FAB24BA16EB41ABBB08F1750609FAE3"/>
        <xdr:cNvPicPr>
          <a:picLocks noChangeAspect="1"/>
        </xdr:cNvPicPr>
      </xdr:nvPicPr>
      <xdr:blipFill>
        <a:blip r:embed="rId14"/>
        <a:stretch>
          <a:fillRect/>
        </a:stretch>
      </xdr:blipFill>
      <xdr:spPr>
        <a:xfrm>
          <a:off x="17526000" y="83458050"/>
          <a:ext cx="7362825" cy="6505575"/>
        </a:xfrm>
        <a:prstGeom prst="rect">
          <a:avLst/>
        </a:prstGeom>
        <a:noFill/>
        <a:ln w="9525">
          <a:noFill/>
        </a:ln>
      </xdr:spPr>
    </xdr:pic>
  </etc:cellImage>
  <etc:cellImage>
    <xdr:pic>
      <xdr:nvPicPr>
        <xdr:cNvPr id="23" name="ID_1D59EAFECC3140B799B9BAA77D590DAC"/>
        <xdr:cNvPicPr>
          <a:picLocks noChangeAspect="1"/>
        </xdr:cNvPicPr>
      </xdr:nvPicPr>
      <xdr:blipFill>
        <a:blip r:embed="rId15"/>
        <a:stretch>
          <a:fillRect/>
        </a:stretch>
      </xdr:blipFill>
      <xdr:spPr>
        <a:xfrm>
          <a:off x="17392650" y="82981800"/>
          <a:ext cx="5686425" cy="8972550"/>
        </a:xfrm>
        <a:prstGeom prst="rect">
          <a:avLst/>
        </a:prstGeom>
        <a:noFill/>
        <a:ln w="9525">
          <a:noFill/>
        </a:ln>
      </xdr:spPr>
    </xdr:pic>
  </etc:cellImage>
  <etc:cellImage>
    <xdr:pic>
      <xdr:nvPicPr>
        <xdr:cNvPr id="24" name="ID_85F3DCD5B78143859D31BC44B0284221"/>
        <xdr:cNvPicPr>
          <a:picLocks noChangeAspect="1"/>
        </xdr:cNvPicPr>
      </xdr:nvPicPr>
      <xdr:blipFill>
        <a:blip r:embed="rId16"/>
        <a:stretch>
          <a:fillRect/>
        </a:stretch>
      </xdr:blipFill>
      <xdr:spPr>
        <a:xfrm>
          <a:off x="17392650" y="82638900"/>
          <a:ext cx="6696075" cy="9086850"/>
        </a:xfrm>
        <a:prstGeom prst="rect">
          <a:avLst/>
        </a:prstGeom>
        <a:noFill/>
        <a:ln w="9525">
          <a:noFill/>
        </a:ln>
      </xdr:spPr>
    </xdr:pic>
  </etc:cellImage>
  <etc:cellImage>
    <xdr:pic>
      <xdr:nvPicPr>
        <xdr:cNvPr id="25" name="ID_9FCDFFF0334B4CFAB87B1764EABCBB3A"/>
        <xdr:cNvPicPr>
          <a:picLocks noChangeAspect="1"/>
        </xdr:cNvPicPr>
      </xdr:nvPicPr>
      <xdr:blipFill>
        <a:blip r:embed="rId17"/>
        <a:stretch>
          <a:fillRect/>
        </a:stretch>
      </xdr:blipFill>
      <xdr:spPr>
        <a:xfrm>
          <a:off x="17421225" y="82315050"/>
          <a:ext cx="6705600" cy="7486650"/>
        </a:xfrm>
        <a:prstGeom prst="rect">
          <a:avLst/>
        </a:prstGeom>
        <a:noFill/>
        <a:ln w="9525">
          <a:noFill/>
        </a:ln>
      </xdr:spPr>
    </xdr:pic>
  </etc:cellImage>
  <etc:cellImage>
    <xdr:pic>
      <xdr:nvPicPr>
        <xdr:cNvPr id="26" name="ID_299B149516654E9BBB0176246EEA4B38"/>
        <xdr:cNvPicPr>
          <a:picLocks noChangeAspect="1"/>
        </xdr:cNvPicPr>
      </xdr:nvPicPr>
      <xdr:blipFill>
        <a:blip r:embed="rId18"/>
        <a:stretch>
          <a:fillRect/>
        </a:stretch>
      </xdr:blipFill>
      <xdr:spPr>
        <a:xfrm>
          <a:off x="17392650" y="81953100"/>
          <a:ext cx="6724650" cy="8315325"/>
        </a:xfrm>
        <a:prstGeom prst="rect">
          <a:avLst/>
        </a:prstGeom>
        <a:noFill/>
        <a:ln w="9525">
          <a:noFill/>
        </a:ln>
      </xdr:spPr>
    </xdr:pic>
  </etc:cellImage>
  <etc:cellImage>
    <xdr:pic>
      <xdr:nvPicPr>
        <xdr:cNvPr id="27" name="ID_A1E8ECDDF55643BAA3871BDFAAAD4EAB"/>
        <xdr:cNvPicPr>
          <a:picLocks noChangeAspect="1"/>
        </xdr:cNvPicPr>
      </xdr:nvPicPr>
      <xdr:blipFill>
        <a:blip r:embed="rId19"/>
        <a:stretch>
          <a:fillRect/>
        </a:stretch>
      </xdr:blipFill>
      <xdr:spPr>
        <a:xfrm>
          <a:off x="17392650" y="81610200"/>
          <a:ext cx="6600825" cy="9086850"/>
        </a:xfrm>
        <a:prstGeom prst="rect">
          <a:avLst/>
        </a:prstGeom>
        <a:noFill/>
        <a:ln w="9525">
          <a:noFill/>
        </a:ln>
      </xdr:spPr>
    </xdr:pic>
  </etc:cellImage>
  <etc:cellImage>
    <xdr:pic>
      <xdr:nvPicPr>
        <xdr:cNvPr id="29" name="ID_41C90A5FBAF047EFA57E7870266C0099"/>
        <xdr:cNvPicPr>
          <a:picLocks noChangeAspect="1"/>
        </xdr:cNvPicPr>
      </xdr:nvPicPr>
      <xdr:blipFill>
        <a:blip r:embed="rId20"/>
        <a:stretch>
          <a:fillRect/>
        </a:stretch>
      </xdr:blipFill>
      <xdr:spPr>
        <a:xfrm>
          <a:off x="17478375" y="81391125"/>
          <a:ext cx="6677025" cy="8210550"/>
        </a:xfrm>
        <a:prstGeom prst="rect">
          <a:avLst/>
        </a:prstGeom>
        <a:noFill/>
        <a:ln w="9525">
          <a:noFill/>
        </a:ln>
      </xdr:spPr>
    </xdr:pic>
  </etc:cellImage>
  <etc:cellImage>
    <xdr:pic>
      <xdr:nvPicPr>
        <xdr:cNvPr id="30" name="ID_30949E8F2FF54671BA6F5DD753B44C5B"/>
        <xdr:cNvPicPr>
          <a:picLocks noChangeAspect="1"/>
        </xdr:cNvPicPr>
      </xdr:nvPicPr>
      <xdr:blipFill>
        <a:blip r:embed="rId21"/>
        <a:stretch>
          <a:fillRect/>
        </a:stretch>
      </xdr:blipFill>
      <xdr:spPr>
        <a:xfrm>
          <a:off x="17392650" y="80924400"/>
          <a:ext cx="6838950" cy="7610475"/>
        </a:xfrm>
        <a:prstGeom prst="rect">
          <a:avLst/>
        </a:prstGeom>
        <a:noFill/>
        <a:ln w="9525">
          <a:noFill/>
        </a:ln>
      </xdr:spPr>
    </xdr:pic>
  </etc:cellImage>
  <etc:cellImage>
    <xdr:pic>
      <xdr:nvPicPr>
        <xdr:cNvPr id="32" name="ID_979B9067A66B4DCFBEC7A7ECEB07E132"/>
        <xdr:cNvPicPr>
          <a:picLocks noChangeAspect="1"/>
        </xdr:cNvPicPr>
      </xdr:nvPicPr>
      <xdr:blipFill>
        <a:blip r:embed="rId22"/>
        <a:stretch>
          <a:fillRect/>
        </a:stretch>
      </xdr:blipFill>
      <xdr:spPr>
        <a:xfrm>
          <a:off x="17478375" y="80743425"/>
          <a:ext cx="5876925" cy="9582150"/>
        </a:xfrm>
        <a:prstGeom prst="rect">
          <a:avLst/>
        </a:prstGeom>
        <a:noFill/>
        <a:ln w="9525">
          <a:noFill/>
        </a:ln>
      </xdr:spPr>
    </xdr:pic>
  </etc:cellImage>
  <etc:cellImage>
    <xdr:pic>
      <xdr:nvPicPr>
        <xdr:cNvPr id="35" name="ID_8585F139038D434E8EF4889495793AAD"/>
        <xdr:cNvPicPr>
          <a:picLocks noChangeAspect="1"/>
        </xdr:cNvPicPr>
      </xdr:nvPicPr>
      <xdr:blipFill>
        <a:blip r:embed="rId23"/>
        <a:stretch>
          <a:fillRect/>
        </a:stretch>
      </xdr:blipFill>
      <xdr:spPr>
        <a:xfrm>
          <a:off x="18830925" y="79238475"/>
          <a:ext cx="6467475" cy="6934200"/>
        </a:xfrm>
        <a:prstGeom prst="rect">
          <a:avLst/>
        </a:prstGeom>
        <a:noFill/>
        <a:ln w="9525">
          <a:noFill/>
        </a:ln>
      </xdr:spPr>
    </xdr:pic>
  </etc:cellImage>
  <etc:cellImage>
    <xdr:pic>
      <xdr:nvPicPr>
        <xdr:cNvPr id="36" name="ID_B68E9780103449A585B600AA85154280"/>
        <xdr:cNvPicPr>
          <a:picLocks noChangeAspect="1"/>
        </xdr:cNvPicPr>
      </xdr:nvPicPr>
      <xdr:blipFill>
        <a:blip r:embed="rId24"/>
        <a:stretch>
          <a:fillRect/>
        </a:stretch>
      </xdr:blipFill>
      <xdr:spPr>
        <a:xfrm>
          <a:off x="18783300" y="78867000"/>
          <a:ext cx="6810375" cy="9248775"/>
        </a:xfrm>
        <a:prstGeom prst="rect">
          <a:avLst/>
        </a:prstGeom>
        <a:noFill/>
        <a:ln w="9525">
          <a:noFill/>
        </a:ln>
      </xdr:spPr>
    </xdr:pic>
  </etc:cellImage>
  <etc:cellImage>
    <xdr:pic>
      <xdr:nvPicPr>
        <xdr:cNvPr id="38" name="ID_0F896E6F4D674C36B7C662F1868EF0FB"/>
        <xdr:cNvPicPr>
          <a:picLocks noChangeAspect="1"/>
        </xdr:cNvPicPr>
      </xdr:nvPicPr>
      <xdr:blipFill>
        <a:blip r:embed="rId25"/>
        <a:stretch>
          <a:fillRect/>
        </a:stretch>
      </xdr:blipFill>
      <xdr:spPr>
        <a:xfrm>
          <a:off x="18935700" y="78714600"/>
          <a:ext cx="6353175" cy="8686800"/>
        </a:xfrm>
        <a:prstGeom prst="rect">
          <a:avLst/>
        </a:prstGeom>
        <a:noFill/>
        <a:ln w="9525">
          <a:noFill/>
        </a:ln>
      </xdr:spPr>
    </xdr:pic>
  </etc:cellImage>
  <etc:cellImage>
    <xdr:pic>
      <xdr:nvPicPr>
        <xdr:cNvPr id="39" name="ID_FCBCC7F86BC946558E881450EC995268"/>
        <xdr:cNvPicPr>
          <a:picLocks noChangeAspect="1"/>
        </xdr:cNvPicPr>
      </xdr:nvPicPr>
      <xdr:blipFill>
        <a:blip r:embed="rId26"/>
        <a:stretch>
          <a:fillRect/>
        </a:stretch>
      </xdr:blipFill>
      <xdr:spPr>
        <a:xfrm>
          <a:off x="18783300" y="78181200"/>
          <a:ext cx="6572250" cy="8534400"/>
        </a:xfrm>
        <a:prstGeom prst="rect">
          <a:avLst/>
        </a:prstGeom>
        <a:noFill/>
        <a:ln w="9525">
          <a:noFill/>
        </a:ln>
      </xdr:spPr>
    </xdr:pic>
  </etc:cellImage>
  <etc:cellImage>
    <xdr:pic>
      <xdr:nvPicPr>
        <xdr:cNvPr id="40" name="ID_014378A7019849DE958470AA74F3B694"/>
        <xdr:cNvPicPr>
          <a:picLocks noChangeAspect="1"/>
        </xdr:cNvPicPr>
      </xdr:nvPicPr>
      <xdr:blipFill>
        <a:blip r:embed="rId27"/>
        <a:stretch>
          <a:fillRect/>
        </a:stretch>
      </xdr:blipFill>
      <xdr:spPr>
        <a:xfrm>
          <a:off x="18811875" y="77990700"/>
          <a:ext cx="6772275" cy="8772525"/>
        </a:xfrm>
        <a:prstGeom prst="rect">
          <a:avLst/>
        </a:prstGeom>
        <a:noFill/>
        <a:ln w="9525">
          <a:noFill/>
        </a:ln>
      </xdr:spPr>
    </xdr:pic>
  </etc:cellImage>
  <etc:cellImage>
    <xdr:pic>
      <xdr:nvPicPr>
        <xdr:cNvPr id="42" name="ID_713A106362D044C5AF95129997659CC6"/>
        <xdr:cNvPicPr>
          <a:picLocks noChangeAspect="1"/>
        </xdr:cNvPicPr>
      </xdr:nvPicPr>
      <xdr:blipFill>
        <a:blip r:embed="rId28"/>
        <a:stretch>
          <a:fillRect/>
        </a:stretch>
      </xdr:blipFill>
      <xdr:spPr>
        <a:xfrm>
          <a:off x="18964275" y="77600175"/>
          <a:ext cx="6934200" cy="9134475"/>
        </a:xfrm>
        <a:prstGeom prst="rect">
          <a:avLst/>
        </a:prstGeom>
        <a:noFill/>
        <a:ln w="9525">
          <a:noFill/>
        </a:ln>
      </xdr:spPr>
    </xdr:pic>
  </etc:cellImage>
  <etc:cellImage>
    <xdr:pic>
      <xdr:nvPicPr>
        <xdr:cNvPr id="44" name="ID_775ACFDCBBD947B89DCF606FAEFB60FB"/>
        <xdr:cNvPicPr>
          <a:picLocks noChangeAspect="1"/>
        </xdr:cNvPicPr>
      </xdr:nvPicPr>
      <xdr:blipFill>
        <a:blip r:embed="rId29"/>
        <a:stretch>
          <a:fillRect/>
        </a:stretch>
      </xdr:blipFill>
      <xdr:spPr>
        <a:xfrm>
          <a:off x="18945225" y="77257275"/>
          <a:ext cx="6667500" cy="8877300"/>
        </a:xfrm>
        <a:prstGeom prst="rect">
          <a:avLst/>
        </a:prstGeom>
        <a:noFill/>
        <a:ln w="9525">
          <a:noFill/>
        </a:ln>
      </xdr:spPr>
    </xdr:pic>
  </etc:cellImage>
  <etc:cellImage>
    <xdr:pic>
      <xdr:nvPicPr>
        <xdr:cNvPr id="46" name="ID_7BF20622B5444EF88435E5C4586A6429"/>
        <xdr:cNvPicPr>
          <a:picLocks noChangeAspect="1"/>
        </xdr:cNvPicPr>
      </xdr:nvPicPr>
      <xdr:blipFill>
        <a:blip r:embed="rId30"/>
        <a:stretch>
          <a:fillRect/>
        </a:stretch>
      </xdr:blipFill>
      <xdr:spPr>
        <a:xfrm>
          <a:off x="18973800" y="76609575"/>
          <a:ext cx="6743700" cy="8924925"/>
        </a:xfrm>
        <a:prstGeom prst="rect">
          <a:avLst/>
        </a:prstGeom>
        <a:noFill/>
        <a:ln w="9525">
          <a:noFill/>
        </a:ln>
      </xdr:spPr>
    </xdr:pic>
  </etc:cellImage>
  <etc:cellImage>
    <xdr:pic>
      <xdr:nvPicPr>
        <xdr:cNvPr id="47" name="ID_5BDCDB3BC22A4B9CA91E1642CF9852A0"/>
        <xdr:cNvPicPr>
          <a:picLocks noChangeAspect="1"/>
        </xdr:cNvPicPr>
      </xdr:nvPicPr>
      <xdr:blipFill>
        <a:blip r:embed="rId31"/>
        <a:stretch>
          <a:fillRect/>
        </a:stretch>
      </xdr:blipFill>
      <xdr:spPr>
        <a:xfrm>
          <a:off x="18878550" y="76200000"/>
          <a:ext cx="6772275" cy="8877300"/>
        </a:xfrm>
        <a:prstGeom prst="rect">
          <a:avLst/>
        </a:prstGeom>
        <a:noFill/>
        <a:ln w="9525">
          <a:noFill/>
        </a:ln>
      </xdr:spPr>
    </xdr:pic>
  </etc:cellImage>
  <etc:cellImage>
    <xdr:pic>
      <xdr:nvPicPr>
        <xdr:cNvPr id="48" name="ID_E930167CDB7C4199AF2DE5B1889BD278"/>
        <xdr:cNvPicPr>
          <a:picLocks noChangeAspect="1"/>
        </xdr:cNvPicPr>
      </xdr:nvPicPr>
      <xdr:blipFill>
        <a:blip r:embed="rId32"/>
        <a:stretch>
          <a:fillRect/>
        </a:stretch>
      </xdr:blipFill>
      <xdr:spPr>
        <a:xfrm>
          <a:off x="18945225" y="75971400"/>
          <a:ext cx="6686550" cy="8534400"/>
        </a:xfrm>
        <a:prstGeom prst="rect">
          <a:avLst/>
        </a:prstGeom>
        <a:noFill/>
        <a:ln w="9525">
          <a:noFill/>
        </a:ln>
      </xdr:spPr>
    </xdr:pic>
  </etc:cellImage>
  <etc:cellImage>
    <xdr:pic>
      <xdr:nvPicPr>
        <xdr:cNvPr id="49" name="ID_F607AB2DD29B43799C4A5A9ACD730E0D"/>
        <xdr:cNvPicPr>
          <a:picLocks noChangeAspect="1"/>
        </xdr:cNvPicPr>
      </xdr:nvPicPr>
      <xdr:blipFill>
        <a:blip r:embed="rId33"/>
        <a:stretch>
          <a:fillRect/>
        </a:stretch>
      </xdr:blipFill>
      <xdr:spPr>
        <a:xfrm>
          <a:off x="18783300" y="75438000"/>
          <a:ext cx="6800850" cy="8334375"/>
        </a:xfrm>
        <a:prstGeom prst="rect">
          <a:avLst/>
        </a:prstGeom>
        <a:noFill/>
        <a:ln w="9525">
          <a:noFill/>
        </a:ln>
      </xdr:spPr>
    </xdr:pic>
  </etc:cellImage>
  <etc:cellImage>
    <xdr:pic>
      <xdr:nvPicPr>
        <xdr:cNvPr id="50" name="ID_EAE5BCE1EC574E7787B4AD1859C94C78"/>
        <xdr:cNvPicPr>
          <a:picLocks noChangeAspect="1"/>
        </xdr:cNvPicPr>
      </xdr:nvPicPr>
      <xdr:blipFill>
        <a:blip r:embed="rId34"/>
        <a:stretch>
          <a:fillRect/>
        </a:stretch>
      </xdr:blipFill>
      <xdr:spPr>
        <a:xfrm>
          <a:off x="18783300" y="75095100"/>
          <a:ext cx="6172200" cy="7639050"/>
        </a:xfrm>
        <a:prstGeom prst="rect">
          <a:avLst/>
        </a:prstGeom>
        <a:noFill/>
        <a:ln w="9525">
          <a:noFill/>
        </a:ln>
      </xdr:spPr>
    </xdr:pic>
  </etc:cellImage>
  <etc:cellImage>
    <xdr:pic>
      <xdr:nvPicPr>
        <xdr:cNvPr id="51" name="ID_23AC369DE0F940E0B47ED4F676D966FB"/>
        <xdr:cNvPicPr>
          <a:picLocks noChangeAspect="1"/>
        </xdr:cNvPicPr>
      </xdr:nvPicPr>
      <xdr:blipFill>
        <a:blip r:embed="rId35"/>
        <a:stretch>
          <a:fillRect/>
        </a:stretch>
      </xdr:blipFill>
      <xdr:spPr>
        <a:xfrm>
          <a:off x="18783300" y="74752200"/>
          <a:ext cx="6972300" cy="8610600"/>
        </a:xfrm>
        <a:prstGeom prst="rect">
          <a:avLst/>
        </a:prstGeom>
        <a:noFill/>
        <a:ln w="9525">
          <a:noFill/>
        </a:ln>
      </xdr:spPr>
    </xdr:pic>
  </etc:cellImage>
  <etc:cellImage>
    <xdr:pic>
      <xdr:nvPicPr>
        <xdr:cNvPr id="52" name="ID_3F1AB2A21CD1447C98CC0D14A1858F4D"/>
        <xdr:cNvPicPr>
          <a:picLocks noChangeAspect="1"/>
        </xdr:cNvPicPr>
      </xdr:nvPicPr>
      <xdr:blipFill>
        <a:blip r:embed="rId36"/>
        <a:stretch>
          <a:fillRect/>
        </a:stretch>
      </xdr:blipFill>
      <xdr:spPr>
        <a:xfrm>
          <a:off x="18783300" y="74409300"/>
          <a:ext cx="6896100" cy="9220200"/>
        </a:xfrm>
        <a:prstGeom prst="rect">
          <a:avLst/>
        </a:prstGeom>
        <a:noFill/>
        <a:ln w="9525">
          <a:noFill/>
        </a:ln>
      </xdr:spPr>
    </xdr:pic>
  </etc:cellImage>
  <etc:cellImage>
    <xdr:pic>
      <xdr:nvPicPr>
        <xdr:cNvPr id="54" name="ID_09A68679D6CB49DEB564B4B89101CE78"/>
        <xdr:cNvPicPr>
          <a:picLocks noChangeAspect="1"/>
        </xdr:cNvPicPr>
      </xdr:nvPicPr>
      <xdr:blipFill>
        <a:blip r:embed="rId37"/>
        <a:stretch>
          <a:fillRect/>
        </a:stretch>
      </xdr:blipFill>
      <xdr:spPr>
        <a:xfrm>
          <a:off x="18907125" y="74094975"/>
          <a:ext cx="7181850" cy="8096250"/>
        </a:xfrm>
        <a:prstGeom prst="rect">
          <a:avLst/>
        </a:prstGeom>
        <a:noFill/>
        <a:ln w="9525">
          <a:noFill/>
        </a:ln>
      </xdr:spPr>
    </xdr:pic>
  </etc:cellImage>
  <etc:cellImage>
    <xdr:pic>
      <xdr:nvPicPr>
        <xdr:cNvPr id="56" name="ID_AF3FAA49C72E4DC09385DF174F75B23B"/>
        <xdr:cNvPicPr>
          <a:picLocks noChangeAspect="1"/>
        </xdr:cNvPicPr>
      </xdr:nvPicPr>
      <xdr:blipFill>
        <a:blip r:embed="rId38"/>
        <a:stretch>
          <a:fillRect/>
        </a:stretch>
      </xdr:blipFill>
      <xdr:spPr>
        <a:xfrm>
          <a:off x="19040475" y="73856850"/>
          <a:ext cx="6600825" cy="8867775"/>
        </a:xfrm>
        <a:prstGeom prst="rect">
          <a:avLst/>
        </a:prstGeom>
        <a:noFill/>
        <a:ln w="9525">
          <a:noFill/>
        </a:ln>
      </xdr:spPr>
    </xdr:pic>
  </etc:cellImage>
  <etc:cellImage>
    <xdr:pic>
      <xdr:nvPicPr>
        <xdr:cNvPr id="58" name="ID_9A1941FCD14F44DD8CA1ADECC7263764"/>
        <xdr:cNvPicPr>
          <a:picLocks noChangeAspect="1"/>
        </xdr:cNvPicPr>
      </xdr:nvPicPr>
      <xdr:blipFill>
        <a:blip r:embed="rId39"/>
        <a:stretch>
          <a:fillRect/>
        </a:stretch>
      </xdr:blipFill>
      <xdr:spPr>
        <a:xfrm>
          <a:off x="19050000" y="73561575"/>
          <a:ext cx="7162800" cy="9105900"/>
        </a:xfrm>
        <a:prstGeom prst="rect">
          <a:avLst/>
        </a:prstGeom>
        <a:noFill/>
        <a:ln w="9525">
          <a:noFill/>
        </a:ln>
      </xdr:spPr>
    </xdr:pic>
  </etc:cellImage>
  <etc:cellImage>
    <xdr:pic>
      <xdr:nvPicPr>
        <xdr:cNvPr id="59" name="ID_B3A54B3E3560402697A023E76FDD993E"/>
        <xdr:cNvPicPr>
          <a:picLocks noChangeAspect="1"/>
        </xdr:cNvPicPr>
      </xdr:nvPicPr>
      <xdr:blipFill>
        <a:blip r:embed="rId40"/>
        <a:stretch>
          <a:fillRect/>
        </a:stretch>
      </xdr:blipFill>
      <xdr:spPr>
        <a:xfrm>
          <a:off x="18888075" y="73132950"/>
          <a:ext cx="6753225" cy="8277225"/>
        </a:xfrm>
        <a:prstGeom prst="rect">
          <a:avLst/>
        </a:prstGeom>
        <a:noFill/>
        <a:ln w="9525">
          <a:noFill/>
        </a:ln>
      </xdr:spPr>
    </xdr:pic>
  </etc:cellImage>
  <etc:cellImage>
    <xdr:pic>
      <xdr:nvPicPr>
        <xdr:cNvPr id="60" name="ID_557281022ABA412E824028F8A3B54E19"/>
        <xdr:cNvPicPr>
          <a:picLocks noChangeAspect="1"/>
        </xdr:cNvPicPr>
      </xdr:nvPicPr>
      <xdr:blipFill>
        <a:blip r:embed="rId41"/>
        <a:stretch>
          <a:fillRect/>
        </a:stretch>
      </xdr:blipFill>
      <xdr:spPr>
        <a:xfrm>
          <a:off x="18783300" y="72694800"/>
          <a:ext cx="6981825" cy="9820275"/>
        </a:xfrm>
        <a:prstGeom prst="rect">
          <a:avLst/>
        </a:prstGeom>
        <a:noFill/>
        <a:ln w="9525">
          <a:noFill/>
        </a:ln>
      </xdr:spPr>
    </xdr:pic>
  </etc:cellImage>
  <etc:cellImage>
    <xdr:pic>
      <xdr:nvPicPr>
        <xdr:cNvPr id="62" name="ID_DAC35211BCEE40C3B69CBBA8C57991F1"/>
        <xdr:cNvPicPr>
          <a:picLocks noChangeAspect="1"/>
        </xdr:cNvPicPr>
      </xdr:nvPicPr>
      <xdr:blipFill>
        <a:blip r:embed="rId42"/>
        <a:stretch>
          <a:fillRect/>
        </a:stretch>
      </xdr:blipFill>
      <xdr:spPr>
        <a:xfrm>
          <a:off x="18916650" y="72485250"/>
          <a:ext cx="6419850" cy="9772650"/>
        </a:xfrm>
        <a:prstGeom prst="rect">
          <a:avLst/>
        </a:prstGeom>
        <a:noFill/>
        <a:ln w="9525">
          <a:noFill/>
        </a:ln>
      </xdr:spPr>
    </xdr:pic>
  </etc:cellImage>
  <etc:cellImage>
    <xdr:pic>
      <xdr:nvPicPr>
        <xdr:cNvPr id="63" name="ID_FDED62B9C6BE41439423BBE41E8AF52D"/>
        <xdr:cNvPicPr>
          <a:picLocks noChangeAspect="1"/>
        </xdr:cNvPicPr>
      </xdr:nvPicPr>
      <xdr:blipFill>
        <a:blip r:embed="rId43"/>
        <a:stretch>
          <a:fillRect/>
        </a:stretch>
      </xdr:blipFill>
      <xdr:spPr>
        <a:xfrm>
          <a:off x="18783300" y="72009000"/>
          <a:ext cx="6753225" cy="8315325"/>
        </a:xfrm>
        <a:prstGeom prst="rect">
          <a:avLst/>
        </a:prstGeom>
        <a:noFill/>
        <a:ln w="9525">
          <a:noFill/>
        </a:ln>
      </xdr:spPr>
    </xdr:pic>
  </etc:cellImage>
  <etc:cellImage>
    <xdr:pic>
      <xdr:nvPicPr>
        <xdr:cNvPr id="64" name="ID_47E2C0327D2D48A08E8CD25B91964FF7"/>
        <xdr:cNvPicPr>
          <a:picLocks noChangeAspect="1"/>
        </xdr:cNvPicPr>
      </xdr:nvPicPr>
      <xdr:blipFill>
        <a:blip r:embed="rId44"/>
        <a:stretch>
          <a:fillRect/>
        </a:stretch>
      </xdr:blipFill>
      <xdr:spPr>
        <a:xfrm>
          <a:off x="18783300" y="71666100"/>
          <a:ext cx="6696075" cy="9420225"/>
        </a:xfrm>
        <a:prstGeom prst="rect">
          <a:avLst/>
        </a:prstGeom>
        <a:noFill/>
        <a:ln w="9525">
          <a:noFill/>
        </a:ln>
      </xdr:spPr>
    </xdr:pic>
  </etc:cellImage>
  <etc:cellImage>
    <xdr:pic>
      <xdr:nvPicPr>
        <xdr:cNvPr id="65" name="ID_B249D561499F4736BAC1895ED241560A"/>
        <xdr:cNvPicPr>
          <a:picLocks noChangeAspect="1"/>
        </xdr:cNvPicPr>
      </xdr:nvPicPr>
      <xdr:blipFill>
        <a:blip r:embed="rId45"/>
        <a:stretch>
          <a:fillRect/>
        </a:stretch>
      </xdr:blipFill>
      <xdr:spPr>
        <a:xfrm>
          <a:off x="18859500" y="71037450"/>
          <a:ext cx="6610350" cy="9629775"/>
        </a:xfrm>
        <a:prstGeom prst="rect">
          <a:avLst/>
        </a:prstGeom>
        <a:noFill/>
        <a:ln w="9525">
          <a:noFill/>
        </a:ln>
      </xdr:spPr>
    </xdr:pic>
  </etc:cellImage>
  <etc:cellImage>
    <xdr:pic>
      <xdr:nvPicPr>
        <xdr:cNvPr id="66" name="ID_B3E124A71F404F5DA13122E36E5B811B"/>
        <xdr:cNvPicPr>
          <a:picLocks noChangeAspect="1"/>
        </xdr:cNvPicPr>
      </xdr:nvPicPr>
      <xdr:blipFill>
        <a:blip r:embed="rId46"/>
        <a:stretch>
          <a:fillRect/>
        </a:stretch>
      </xdr:blipFill>
      <xdr:spPr>
        <a:xfrm>
          <a:off x="18954750" y="70742175"/>
          <a:ext cx="6905625" cy="10791825"/>
        </a:xfrm>
        <a:prstGeom prst="rect">
          <a:avLst/>
        </a:prstGeom>
        <a:noFill/>
        <a:ln w="9525">
          <a:noFill/>
        </a:ln>
      </xdr:spPr>
    </xdr:pic>
  </etc:cellImage>
  <etc:cellImage>
    <xdr:pic>
      <xdr:nvPicPr>
        <xdr:cNvPr id="67" name="ID_6CD10A9089FE4DFCAC8B54A889E17E08"/>
        <xdr:cNvPicPr>
          <a:picLocks noChangeAspect="1"/>
        </xdr:cNvPicPr>
      </xdr:nvPicPr>
      <xdr:blipFill>
        <a:blip r:embed="rId47"/>
        <a:stretch>
          <a:fillRect/>
        </a:stretch>
      </xdr:blipFill>
      <xdr:spPr>
        <a:xfrm>
          <a:off x="18897600" y="70456425"/>
          <a:ext cx="6372225" cy="10315575"/>
        </a:xfrm>
        <a:prstGeom prst="rect">
          <a:avLst/>
        </a:prstGeom>
        <a:noFill/>
        <a:ln w="9525">
          <a:noFill/>
        </a:ln>
      </xdr:spPr>
    </xdr:pic>
  </etc:cellImage>
  <etc:cellImage>
    <xdr:pic>
      <xdr:nvPicPr>
        <xdr:cNvPr id="68" name="ID_D1DA4954A30F4167B263346455B2F58C"/>
        <xdr:cNvPicPr>
          <a:picLocks noChangeAspect="1"/>
        </xdr:cNvPicPr>
      </xdr:nvPicPr>
      <xdr:blipFill>
        <a:blip r:embed="rId48"/>
        <a:stretch>
          <a:fillRect/>
        </a:stretch>
      </xdr:blipFill>
      <xdr:spPr>
        <a:xfrm>
          <a:off x="18783300" y="69951600"/>
          <a:ext cx="6210300" cy="2590800"/>
        </a:xfrm>
        <a:prstGeom prst="rect">
          <a:avLst/>
        </a:prstGeom>
        <a:noFill/>
        <a:ln w="9525">
          <a:noFill/>
        </a:ln>
      </xdr:spPr>
    </xdr:pic>
  </etc:cellImage>
  <etc:cellImage>
    <xdr:pic>
      <xdr:nvPicPr>
        <xdr:cNvPr id="73" name="ID_B850CD30A38B4239A3597312058F1B96"/>
        <xdr:cNvPicPr>
          <a:picLocks noChangeAspect="1"/>
        </xdr:cNvPicPr>
      </xdr:nvPicPr>
      <xdr:blipFill>
        <a:blip r:embed="rId49"/>
        <a:stretch>
          <a:fillRect/>
        </a:stretch>
      </xdr:blipFill>
      <xdr:spPr>
        <a:xfrm>
          <a:off x="18802350" y="68941950"/>
          <a:ext cx="6667500" cy="10448925"/>
        </a:xfrm>
        <a:prstGeom prst="rect">
          <a:avLst/>
        </a:prstGeom>
        <a:noFill/>
        <a:ln w="9525">
          <a:noFill/>
        </a:ln>
      </xdr:spPr>
    </xdr:pic>
  </etc:cellImage>
  <etc:cellImage>
    <xdr:pic>
      <xdr:nvPicPr>
        <xdr:cNvPr id="75" name="ID_0E64751683A14281B956BD79D1C5E8AE"/>
        <xdr:cNvPicPr>
          <a:picLocks noChangeAspect="1"/>
        </xdr:cNvPicPr>
      </xdr:nvPicPr>
      <xdr:blipFill>
        <a:blip r:embed="rId50"/>
        <a:stretch>
          <a:fillRect/>
        </a:stretch>
      </xdr:blipFill>
      <xdr:spPr>
        <a:xfrm>
          <a:off x="18907125" y="68808600"/>
          <a:ext cx="6686550" cy="9639300"/>
        </a:xfrm>
        <a:prstGeom prst="rect">
          <a:avLst/>
        </a:prstGeom>
        <a:noFill/>
        <a:ln w="9525">
          <a:noFill/>
        </a:ln>
      </xdr:spPr>
    </xdr:pic>
  </etc:cellImage>
  <etc:cellImage>
    <xdr:pic>
      <xdr:nvPicPr>
        <xdr:cNvPr id="77" name="ID_9DC0C39F46C043F29241EBADAD15A5A2"/>
        <xdr:cNvPicPr>
          <a:picLocks noChangeAspect="1"/>
        </xdr:cNvPicPr>
      </xdr:nvPicPr>
      <xdr:blipFill>
        <a:blip r:embed="rId51"/>
        <a:stretch>
          <a:fillRect/>
        </a:stretch>
      </xdr:blipFill>
      <xdr:spPr>
        <a:xfrm>
          <a:off x="19002375" y="68351400"/>
          <a:ext cx="6562725" cy="10039350"/>
        </a:xfrm>
        <a:prstGeom prst="rect">
          <a:avLst/>
        </a:prstGeom>
        <a:noFill/>
        <a:ln w="9525">
          <a:noFill/>
        </a:ln>
      </xdr:spPr>
    </xdr:pic>
  </etc:cellImage>
  <etc:cellImage>
    <xdr:pic>
      <xdr:nvPicPr>
        <xdr:cNvPr id="78" name="ID_75915B44CF6D41F6AE65E409CA38F688"/>
        <xdr:cNvPicPr>
          <a:picLocks noChangeAspect="1"/>
        </xdr:cNvPicPr>
      </xdr:nvPicPr>
      <xdr:blipFill>
        <a:blip r:embed="rId52"/>
        <a:stretch>
          <a:fillRect/>
        </a:stretch>
      </xdr:blipFill>
      <xdr:spPr>
        <a:xfrm>
          <a:off x="18888075" y="67894200"/>
          <a:ext cx="6200775" cy="8810625"/>
        </a:xfrm>
        <a:prstGeom prst="rect">
          <a:avLst/>
        </a:prstGeom>
        <a:noFill/>
        <a:ln w="9525">
          <a:noFill/>
        </a:ln>
      </xdr:spPr>
    </xdr:pic>
  </etc:cellImage>
  <etc:cellImage>
    <xdr:pic>
      <xdr:nvPicPr>
        <xdr:cNvPr id="80" name="ID_699CE0432D954CD2AC415E8582DF2FC7"/>
        <xdr:cNvPicPr>
          <a:picLocks noChangeAspect="1"/>
        </xdr:cNvPicPr>
      </xdr:nvPicPr>
      <xdr:blipFill>
        <a:blip r:embed="rId53"/>
        <a:stretch>
          <a:fillRect/>
        </a:stretch>
      </xdr:blipFill>
      <xdr:spPr>
        <a:xfrm>
          <a:off x="18964275" y="67627500"/>
          <a:ext cx="7029450" cy="10763250"/>
        </a:xfrm>
        <a:prstGeom prst="rect">
          <a:avLst/>
        </a:prstGeom>
        <a:noFill/>
        <a:ln w="9525">
          <a:noFill/>
        </a:ln>
      </xdr:spPr>
    </xdr:pic>
  </etc:cellImage>
  <etc:cellImage>
    <xdr:pic>
      <xdr:nvPicPr>
        <xdr:cNvPr id="81" name="ID_47CC4D4CEDBA4D74838C40D2B1B207A1"/>
        <xdr:cNvPicPr>
          <a:picLocks noChangeAspect="1"/>
        </xdr:cNvPicPr>
      </xdr:nvPicPr>
      <xdr:blipFill>
        <a:blip r:embed="rId54"/>
        <a:stretch>
          <a:fillRect/>
        </a:stretch>
      </xdr:blipFill>
      <xdr:spPr>
        <a:xfrm>
          <a:off x="18888075" y="67208400"/>
          <a:ext cx="6315075" cy="6057900"/>
        </a:xfrm>
        <a:prstGeom prst="rect">
          <a:avLst/>
        </a:prstGeom>
        <a:noFill/>
        <a:ln w="9525">
          <a:noFill/>
        </a:ln>
      </xdr:spPr>
    </xdr:pic>
  </etc:cellImage>
  <etc:cellImage>
    <xdr:pic>
      <xdr:nvPicPr>
        <xdr:cNvPr id="82" name="ID_0F00F49050C44097B1A44DCC8D469AB0"/>
        <xdr:cNvPicPr>
          <a:picLocks noChangeAspect="1"/>
        </xdr:cNvPicPr>
      </xdr:nvPicPr>
      <xdr:blipFill>
        <a:blip r:embed="rId55"/>
        <a:stretch>
          <a:fillRect/>
        </a:stretch>
      </xdr:blipFill>
      <xdr:spPr>
        <a:xfrm>
          <a:off x="18888075" y="66865500"/>
          <a:ext cx="6858000" cy="11163300"/>
        </a:xfrm>
        <a:prstGeom prst="rect">
          <a:avLst/>
        </a:prstGeom>
        <a:noFill/>
        <a:ln w="9525">
          <a:noFill/>
        </a:ln>
      </xdr:spPr>
    </xdr:pic>
  </etc:cellImage>
  <etc:cellImage>
    <xdr:pic>
      <xdr:nvPicPr>
        <xdr:cNvPr id="84" name="ID_D55B7DCC715B449B8FC006ABFD4E34E6"/>
        <xdr:cNvPicPr>
          <a:picLocks noChangeAspect="1"/>
        </xdr:cNvPicPr>
      </xdr:nvPicPr>
      <xdr:blipFill>
        <a:blip r:embed="rId56"/>
        <a:stretch>
          <a:fillRect/>
        </a:stretch>
      </xdr:blipFill>
      <xdr:spPr>
        <a:xfrm>
          <a:off x="19173825" y="66675000"/>
          <a:ext cx="6562725" cy="10048875"/>
        </a:xfrm>
        <a:prstGeom prst="rect">
          <a:avLst/>
        </a:prstGeom>
        <a:noFill/>
        <a:ln w="9525">
          <a:noFill/>
        </a:ln>
      </xdr:spPr>
    </xdr:pic>
  </etc:cellImage>
  <etc:cellImage>
    <xdr:pic>
      <xdr:nvPicPr>
        <xdr:cNvPr id="86" name="ID_0A37BE1609EB48A79C6C103FB4FBD6EA"/>
        <xdr:cNvPicPr>
          <a:picLocks noChangeAspect="1"/>
        </xdr:cNvPicPr>
      </xdr:nvPicPr>
      <xdr:blipFill>
        <a:blip r:embed="rId57"/>
        <a:stretch>
          <a:fillRect/>
        </a:stretch>
      </xdr:blipFill>
      <xdr:spPr>
        <a:xfrm>
          <a:off x="19040475" y="66313050"/>
          <a:ext cx="6800850" cy="7867650"/>
        </a:xfrm>
        <a:prstGeom prst="rect">
          <a:avLst/>
        </a:prstGeom>
        <a:noFill/>
        <a:ln w="9525">
          <a:noFill/>
        </a:ln>
      </xdr:spPr>
    </xdr:pic>
  </etc:cellImage>
  <etc:cellImage>
    <xdr:pic>
      <xdr:nvPicPr>
        <xdr:cNvPr id="87" name="ID_22CE20553246441985CE473E546947DC"/>
        <xdr:cNvPicPr>
          <a:picLocks noChangeAspect="1"/>
        </xdr:cNvPicPr>
      </xdr:nvPicPr>
      <xdr:blipFill>
        <a:blip r:embed="rId58"/>
        <a:stretch>
          <a:fillRect/>
        </a:stretch>
      </xdr:blipFill>
      <xdr:spPr>
        <a:xfrm>
          <a:off x="19021425" y="65874900"/>
          <a:ext cx="6772275" cy="9829800"/>
        </a:xfrm>
        <a:prstGeom prst="rect">
          <a:avLst/>
        </a:prstGeom>
        <a:noFill/>
        <a:ln w="9525">
          <a:noFill/>
        </a:ln>
      </xdr:spPr>
    </xdr:pic>
  </etc:cellImage>
  <etc:cellImage>
    <xdr:pic>
      <xdr:nvPicPr>
        <xdr:cNvPr id="88" name="ID_7B3D9008ADF9496381EA4FD5000DB626"/>
        <xdr:cNvPicPr>
          <a:picLocks noChangeAspect="1"/>
        </xdr:cNvPicPr>
      </xdr:nvPicPr>
      <xdr:blipFill>
        <a:blip r:embed="rId59"/>
        <a:stretch>
          <a:fillRect/>
        </a:stretch>
      </xdr:blipFill>
      <xdr:spPr>
        <a:xfrm>
          <a:off x="18888075" y="65493900"/>
          <a:ext cx="6619875" cy="10353675"/>
        </a:xfrm>
        <a:prstGeom prst="rect">
          <a:avLst/>
        </a:prstGeom>
        <a:noFill/>
        <a:ln w="9525">
          <a:noFill/>
        </a:ln>
      </xdr:spPr>
    </xdr:pic>
  </etc:cellImage>
  <etc:cellImage>
    <xdr:pic>
      <xdr:nvPicPr>
        <xdr:cNvPr id="91" name="ID_A04E62FC98474CBE9CB3D1E2878293A5"/>
        <xdr:cNvPicPr>
          <a:picLocks noChangeAspect="1"/>
        </xdr:cNvPicPr>
      </xdr:nvPicPr>
      <xdr:blipFill>
        <a:blip r:embed="rId60"/>
        <a:stretch>
          <a:fillRect/>
        </a:stretch>
      </xdr:blipFill>
      <xdr:spPr>
        <a:xfrm>
          <a:off x="19011900" y="64712850"/>
          <a:ext cx="7200900" cy="10363200"/>
        </a:xfrm>
        <a:prstGeom prst="rect">
          <a:avLst/>
        </a:prstGeom>
        <a:noFill/>
        <a:ln w="9525">
          <a:noFill/>
        </a:ln>
      </xdr:spPr>
    </xdr:pic>
  </etc:cellImage>
  <etc:cellImage>
    <xdr:pic>
      <xdr:nvPicPr>
        <xdr:cNvPr id="92" name="ID_CFC1973028A5493FA76D51397F0D08A6"/>
        <xdr:cNvPicPr>
          <a:picLocks noChangeAspect="1"/>
        </xdr:cNvPicPr>
      </xdr:nvPicPr>
      <xdr:blipFill>
        <a:blip r:embed="rId61"/>
        <a:stretch>
          <a:fillRect/>
        </a:stretch>
      </xdr:blipFill>
      <xdr:spPr>
        <a:xfrm>
          <a:off x="18888075" y="64122300"/>
          <a:ext cx="6819900" cy="9839325"/>
        </a:xfrm>
        <a:prstGeom prst="rect">
          <a:avLst/>
        </a:prstGeom>
        <a:noFill/>
        <a:ln w="9525">
          <a:noFill/>
        </a:ln>
      </xdr:spPr>
    </xdr:pic>
  </etc:cellImage>
  <etc:cellImage>
    <xdr:pic>
      <xdr:nvPicPr>
        <xdr:cNvPr id="94" name="ID_66A253C041F84FF78F3A9D618CF6555B"/>
        <xdr:cNvPicPr>
          <a:picLocks noChangeAspect="1"/>
        </xdr:cNvPicPr>
      </xdr:nvPicPr>
      <xdr:blipFill>
        <a:blip r:embed="rId62"/>
        <a:stretch>
          <a:fillRect/>
        </a:stretch>
      </xdr:blipFill>
      <xdr:spPr>
        <a:xfrm>
          <a:off x="19030950" y="63836550"/>
          <a:ext cx="5972175" cy="8763000"/>
        </a:xfrm>
        <a:prstGeom prst="rect">
          <a:avLst/>
        </a:prstGeom>
        <a:noFill/>
        <a:ln w="9525">
          <a:noFill/>
        </a:ln>
      </xdr:spPr>
    </xdr:pic>
  </etc:cellImage>
  <etc:cellImage>
    <xdr:pic>
      <xdr:nvPicPr>
        <xdr:cNvPr id="96" name="ID_2EFF4EECF2964E1DA5D3458AFF236C36"/>
        <xdr:cNvPicPr>
          <a:picLocks noChangeAspect="1"/>
        </xdr:cNvPicPr>
      </xdr:nvPicPr>
      <xdr:blipFill>
        <a:blip r:embed="rId63"/>
        <a:stretch>
          <a:fillRect/>
        </a:stretch>
      </xdr:blipFill>
      <xdr:spPr>
        <a:xfrm>
          <a:off x="18945225" y="63522225"/>
          <a:ext cx="6391275" cy="10629900"/>
        </a:xfrm>
        <a:prstGeom prst="rect">
          <a:avLst/>
        </a:prstGeom>
        <a:noFill/>
        <a:ln w="9525">
          <a:noFill/>
        </a:ln>
      </xdr:spPr>
    </xdr:pic>
  </etc:cellImage>
  <etc:cellImage>
    <xdr:pic>
      <xdr:nvPicPr>
        <xdr:cNvPr id="97" name="ID_A769B53362374A31A26E40DBC4E9F7E6"/>
        <xdr:cNvPicPr>
          <a:picLocks noChangeAspect="1"/>
        </xdr:cNvPicPr>
      </xdr:nvPicPr>
      <xdr:blipFill>
        <a:blip r:embed="rId64"/>
        <a:stretch>
          <a:fillRect/>
        </a:stretch>
      </xdr:blipFill>
      <xdr:spPr>
        <a:xfrm>
          <a:off x="18973800" y="63141225"/>
          <a:ext cx="6610350" cy="6324600"/>
        </a:xfrm>
        <a:prstGeom prst="rect">
          <a:avLst/>
        </a:prstGeom>
        <a:noFill/>
        <a:ln w="9525">
          <a:noFill/>
        </a:ln>
      </xdr:spPr>
    </xdr:pic>
  </etc:cellImage>
  <etc:cellImage>
    <xdr:pic>
      <xdr:nvPicPr>
        <xdr:cNvPr id="99" name="ID_01315B4004604629A04B66E25E12AD8E"/>
        <xdr:cNvPicPr>
          <a:picLocks noChangeAspect="1"/>
        </xdr:cNvPicPr>
      </xdr:nvPicPr>
      <xdr:blipFill>
        <a:blip r:embed="rId65"/>
        <a:stretch>
          <a:fillRect/>
        </a:stretch>
      </xdr:blipFill>
      <xdr:spPr>
        <a:xfrm>
          <a:off x="18935700" y="62817375"/>
          <a:ext cx="6515100" cy="1733550"/>
        </a:xfrm>
        <a:prstGeom prst="rect">
          <a:avLst/>
        </a:prstGeom>
        <a:noFill/>
        <a:ln w="9525">
          <a:noFill/>
        </a:ln>
      </xdr:spPr>
    </xdr:pic>
  </etc:cellImage>
  <etc:cellImage>
    <xdr:pic>
      <xdr:nvPicPr>
        <xdr:cNvPr id="100" name="ID_3A69619E9A954799949D5B2EA849AA80"/>
        <xdr:cNvPicPr>
          <a:picLocks noChangeAspect="1"/>
        </xdr:cNvPicPr>
      </xdr:nvPicPr>
      <xdr:blipFill>
        <a:blip r:embed="rId66"/>
        <a:stretch>
          <a:fillRect/>
        </a:stretch>
      </xdr:blipFill>
      <xdr:spPr>
        <a:xfrm>
          <a:off x="18888075" y="62407800"/>
          <a:ext cx="6448425" cy="6962775"/>
        </a:xfrm>
        <a:prstGeom prst="rect">
          <a:avLst/>
        </a:prstGeom>
        <a:noFill/>
        <a:ln w="9525">
          <a:noFill/>
        </a:ln>
      </xdr:spPr>
    </xdr:pic>
  </etc:cellImage>
  <etc:cellImage>
    <xdr:pic>
      <xdr:nvPicPr>
        <xdr:cNvPr id="102" name="ID_44F53CFB121E438D9CC5FA41B0764C45"/>
        <xdr:cNvPicPr>
          <a:picLocks noChangeAspect="1"/>
        </xdr:cNvPicPr>
      </xdr:nvPicPr>
      <xdr:blipFill>
        <a:blip r:embed="rId67"/>
        <a:stretch>
          <a:fillRect/>
        </a:stretch>
      </xdr:blipFill>
      <xdr:spPr>
        <a:xfrm>
          <a:off x="18954750" y="62226825"/>
          <a:ext cx="6734175" cy="10315575"/>
        </a:xfrm>
        <a:prstGeom prst="rect">
          <a:avLst/>
        </a:prstGeom>
        <a:noFill/>
        <a:ln w="9525">
          <a:noFill/>
        </a:ln>
      </xdr:spPr>
    </xdr:pic>
  </etc:cellImage>
  <etc:cellImage>
    <xdr:pic>
      <xdr:nvPicPr>
        <xdr:cNvPr id="104" name="ID_FA5B03AC1FB94FAB971DA273723D3D29"/>
        <xdr:cNvPicPr>
          <a:picLocks noChangeAspect="1"/>
        </xdr:cNvPicPr>
      </xdr:nvPicPr>
      <xdr:blipFill>
        <a:blip r:embed="rId68"/>
        <a:stretch>
          <a:fillRect/>
        </a:stretch>
      </xdr:blipFill>
      <xdr:spPr>
        <a:xfrm>
          <a:off x="18973800" y="61788675"/>
          <a:ext cx="6600825" cy="8020050"/>
        </a:xfrm>
        <a:prstGeom prst="rect">
          <a:avLst/>
        </a:prstGeom>
        <a:noFill/>
        <a:ln w="9525">
          <a:noFill/>
        </a:ln>
      </xdr:spPr>
    </xdr:pic>
  </etc:cellImage>
  <etc:cellImage>
    <xdr:pic>
      <xdr:nvPicPr>
        <xdr:cNvPr id="105" name="ID_FECD66517D6A4F9EB72BF93B2A8F6AF0"/>
        <xdr:cNvPicPr>
          <a:picLocks noChangeAspect="1"/>
        </xdr:cNvPicPr>
      </xdr:nvPicPr>
      <xdr:blipFill>
        <a:blip r:embed="rId69"/>
        <a:stretch>
          <a:fillRect/>
        </a:stretch>
      </xdr:blipFill>
      <xdr:spPr>
        <a:xfrm>
          <a:off x="19011900" y="61512450"/>
          <a:ext cx="6638925" cy="7019925"/>
        </a:xfrm>
        <a:prstGeom prst="rect">
          <a:avLst/>
        </a:prstGeom>
        <a:noFill/>
        <a:ln w="9525">
          <a:noFill/>
        </a:ln>
      </xdr:spPr>
    </xdr:pic>
  </etc:cellImage>
  <etc:cellImage>
    <xdr:pic>
      <xdr:nvPicPr>
        <xdr:cNvPr id="107" name="ID_5F49EAAFEBB4440E868D19E365956A2E"/>
        <xdr:cNvPicPr>
          <a:picLocks noChangeAspect="1"/>
        </xdr:cNvPicPr>
      </xdr:nvPicPr>
      <xdr:blipFill>
        <a:blip r:embed="rId70"/>
        <a:stretch>
          <a:fillRect/>
        </a:stretch>
      </xdr:blipFill>
      <xdr:spPr>
        <a:xfrm>
          <a:off x="18954750" y="61131450"/>
          <a:ext cx="6477000" cy="1800225"/>
        </a:xfrm>
        <a:prstGeom prst="rect">
          <a:avLst/>
        </a:prstGeom>
        <a:noFill/>
        <a:ln w="9525">
          <a:noFill/>
        </a:ln>
      </xdr:spPr>
    </xdr:pic>
  </etc:cellImage>
  <etc:cellImage>
    <xdr:pic>
      <xdr:nvPicPr>
        <xdr:cNvPr id="108" name="ID_B29AFC8F0D98416EB14C4049F7A4ACD8"/>
        <xdr:cNvPicPr>
          <a:picLocks noChangeAspect="1"/>
        </xdr:cNvPicPr>
      </xdr:nvPicPr>
      <xdr:blipFill>
        <a:blip r:embed="rId71"/>
        <a:stretch>
          <a:fillRect/>
        </a:stretch>
      </xdr:blipFill>
      <xdr:spPr>
        <a:xfrm>
          <a:off x="18964275" y="60826650"/>
          <a:ext cx="6619875" cy="6343650"/>
        </a:xfrm>
        <a:prstGeom prst="rect">
          <a:avLst/>
        </a:prstGeom>
        <a:noFill/>
        <a:ln w="9525">
          <a:noFill/>
        </a:ln>
      </xdr:spPr>
    </xdr:pic>
  </etc:cellImage>
  <etc:cellImage>
    <xdr:pic>
      <xdr:nvPicPr>
        <xdr:cNvPr id="109" name="ID_B0A396B117B54241ACC33854A70FBAB5"/>
        <xdr:cNvPicPr>
          <a:picLocks noChangeAspect="1"/>
        </xdr:cNvPicPr>
      </xdr:nvPicPr>
      <xdr:blipFill>
        <a:blip r:embed="rId72"/>
        <a:stretch>
          <a:fillRect/>
        </a:stretch>
      </xdr:blipFill>
      <xdr:spPr>
        <a:xfrm>
          <a:off x="19011900" y="60559950"/>
          <a:ext cx="6934200" cy="9810750"/>
        </a:xfrm>
        <a:prstGeom prst="rect">
          <a:avLst/>
        </a:prstGeom>
        <a:noFill/>
        <a:ln w="9525">
          <a:noFill/>
        </a:ln>
      </xdr:spPr>
    </xdr:pic>
  </etc:cellImage>
  <etc:cellImage>
    <xdr:pic>
      <xdr:nvPicPr>
        <xdr:cNvPr id="110" name="ID_941ABA42FED04D7FA9CD6098367FFDBC"/>
        <xdr:cNvPicPr>
          <a:picLocks noChangeAspect="1"/>
        </xdr:cNvPicPr>
      </xdr:nvPicPr>
      <xdr:blipFill>
        <a:blip r:embed="rId73"/>
        <a:stretch>
          <a:fillRect/>
        </a:stretch>
      </xdr:blipFill>
      <xdr:spPr>
        <a:xfrm>
          <a:off x="18888075" y="60007500"/>
          <a:ext cx="6591300" cy="9458325"/>
        </a:xfrm>
        <a:prstGeom prst="rect">
          <a:avLst/>
        </a:prstGeom>
        <a:noFill/>
        <a:ln w="9525">
          <a:noFill/>
        </a:ln>
      </xdr:spPr>
    </xdr:pic>
  </etc:cellImage>
  <etc:cellImage>
    <xdr:pic>
      <xdr:nvPicPr>
        <xdr:cNvPr id="111" name="ID_5E1A6BEA1E3B425EB35ECC6E47AF817B"/>
        <xdr:cNvPicPr>
          <a:picLocks noChangeAspect="1"/>
        </xdr:cNvPicPr>
      </xdr:nvPicPr>
      <xdr:blipFill>
        <a:blip r:embed="rId74"/>
        <a:stretch>
          <a:fillRect/>
        </a:stretch>
      </xdr:blipFill>
      <xdr:spPr>
        <a:xfrm>
          <a:off x="18992850" y="59759850"/>
          <a:ext cx="6858000" cy="11210925"/>
        </a:xfrm>
        <a:prstGeom prst="rect">
          <a:avLst/>
        </a:prstGeom>
        <a:noFill/>
        <a:ln w="9525">
          <a:noFill/>
        </a:ln>
      </xdr:spPr>
    </xdr:pic>
  </etc:cellImage>
  <etc:cellImage>
    <xdr:pic>
      <xdr:nvPicPr>
        <xdr:cNvPr id="113" name="ID_0A0423CAB6B347B794E5CA39B6B43858"/>
        <xdr:cNvPicPr>
          <a:picLocks noChangeAspect="1"/>
        </xdr:cNvPicPr>
      </xdr:nvPicPr>
      <xdr:blipFill>
        <a:blip r:embed="rId75"/>
        <a:stretch>
          <a:fillRect/>
        </a:stretch>
      </xdr:blipFill>
      <xdr:spPr>
        <a:xfrm>
          <a:off x="18964275" y="59483625"/>
          <a:ext cx="6705600" cy="7162800"/>
        </a:xfrm>
        <a:prstGeom prst="rect">
          <a:avLst/>
        </a:prstGeom>
        <a:noFill/>
        <a:ln w="9525">
          <a:noFill/>
        </a:ln>
      </xdr:spPr>
    </xdr:pic>
  </etc:cellImage>
  <etc:cellImage>
    <xdr:pic>
      <xdr:nvPicPr>
        <xdr:cNvPr id="114" name="ID_FDF22F83D35D4232A05B92E4722ADDA7"/>
        <xdr:cNvPicPr>
          <a:picLocks noChangeAspect="1"/>
        </xdr:cNvPicPr>
      </xdr:nvPicPr>
      <xdr:blipFill>
        <a:blip r:embed="rId76"/>
        <a:stretch>
          <a:fillRect/>
        </a:stretch>
      </xdr:blipFill>
      <xdr:spPr>
        <a:xfrm>
          <a:off x="19069050" y="59093100"/>
          <a:ext cx="6734175" cy="7210425"/>
        </a:xfrm>
        <a:prstGeom prst="rect">
          <a:avLst/>
        </a:prstGeom>
        <a:noFill/>
        <a:ln w="9525">
          <a:noFill/>
        </a:ln>
      </xdr:spPr>
    </xdr:pic>
  </etc:cellImage>
  <etc:cellImage>
    <xdr:pic>
      <xdr:nvPicPr>
        <xdr:cNvPr id="116" name="ID_0E9C34A8C94D460B90ED438F66D123B1"/>
        <xdr:cNvPicPr>
          <a:picLocks noChangeAspect="1"/>
        </xdr:cNvPicPr>
      </xdr:nvPicPr>
      <xdr:blipFill>
        <a:blip r:embed="rId77"/>
        <a:stretch>
          <a:fillRect/>
        </a:stretch>
      </xdr:blipFill>
      <xdr:spPr>
        <a:xfrm>
          <a:off x="18973800" y="58740675"/>
          <a:ext cx="6819900" cy="7267575"/>
        </a:xfrm>
        <a:prstGeom prst="rect">
          <a:avLst/>
        </a:prstGeom>
        <a:noFill/>
        <a:ln w="9525">
          <a:noFill/>
        </a:ln>
      </xdr:spPr>
    </xdr:pic>
  </etc:cellImage>
  <etc:cellImage>
    <xdr:pic>
      <xdr:nvPicPr>
        <xdr:cNvPr id="8" name="ID_810C6D21E9E94E05851877A7C7B655F3"/>
        <xdr:cNvPicPr>
          <a:picLocks noChangeAspect="1"/>
        </xdr:cNvPicPr>
      </xdr:nvPicPr>
      <xdr:blipFill>
        <a:blip r:embed="rId78"/>
        <a:stretch>
          <a:fillRect/>
        </a:stretch>
      </xdr:blipFill>
      <xdr:spPr>
        <a:xfrm>
          <a:off x="18345150" y="40614600"/>
          <a:ext cx="7496175" cy="3295650"/>
        </a:xfrm>
        <a:prstGeom prst="rect">
          <a:avLst/>
        </a:prstGeom>
        <a:noFill/>
        <a:ln w="9525">
          <a:noFill/>
        </a:ln>
      </xdr:spPr>
    </xdr:pic>
  </etc:cellImage>
  <etc:cellImage>
    <xdr:pic>
      <xdr:nvPicPr>
        <xdr:cNvPr id="14" name="ID_2C2A56816916427A9E27E8D5FAA3260D"/>
        <xdr:cNvPicPr>
          <a:picLocks noChangeAspect="1"/>
        </xdr:cNvPicPr>
      </xdr:nvPicPr>
      <xdr:blipFill>
        <a:blip r:embed="rId79"/>
        <a:stretch>
          <a:fillRect/>
        </a:stretch>
      </xdr:blipFill>
      <xdr:spPr>
        <a:xfrm>
          <a:off x="18526125" y="41824275"/>
          <a:ext cx="7210425" cy="9258300"/>
        </a:xfrm>
        <a:prstGeom prst="rect">
          <a:avLst/>
        </a:prstGeom>
        <a:noFill/>
        <a:ln w="9525">
          <a:noFill/>
        </a:ln>
      </xdr:spPr>
    </xdr:pic>
  </etc:cellImage>
  <etc:cellImage>
    <xdr:pic>
      <xdr:nvPicPr>
        <xdr:cNvPr id="17" name="ID_55D74B390B30415DBCF3D8994154089D"/>
        <xdr:cNvPicPr>
          <a:picLocks noChangeAspect="1"/>
        </xdr:cNvPicPr>
      </xdr:nvPicPr>
      <xdr:blipFill>
        <a:blip r:embed="rId80"/>
        <a:stretch>
          <a:fillRect/>
        </a:stretch>
      </xdr:blipFill>
      <xdr:spPr>
        <a:xfrm>
          <a:off x="18497550" y="43738800"/>
          <a:ext cx="6905625" cy="7839075"/>
        </a:xfrm>
        <a:prstGeom prst="rect">
          <a:avLst/>
        </a:prstGeom>
        <a:noFill/>
        <a:ln w="9525">
          <a:noFill/>
        </a:ln>
      </xdr:spPr>
    </xdr:pic>
  </etc:cellImage>
  <etc:cellImage>
    <xdr:pic>
      <xdr:nvPicPr>
        <xdr:cNvPr id="18" name="ID_91A711F028034E55B16FD50F90E7F6F6"/>
        <xdr:cNvPicPr>
          <a:picLocks noChangeAspect="1"/>
        </xdr:cNvPicPr>
      </xdr:nvPicPr>
      <xdr:blipFill>
        <a:blip r:embed="rId81"/>
        <a:stretch>
          <a:fillRect/>
        </a:stretch>
      </xdr:blipFill>
      <xdr:spPr>
        <a:xfrm>
          <a:off x="18640425" y="44291250"/>
          <a:ext cx="6991350" cy="9601200"/>
        </a:xfrm>
        <a:prstGeom prst="rect">
          <a:avLst/>
        </a:prstGeom>
        <a:noFill/>
        <a:ln w="9525">
          <a:noFill/>
        </a:ln>
      </xdr:spPr>
    </xdr:pic>
  </etc:cellImage>
  <etc:cellImage>
    <xdr:pic>
      <xdr:nvPicPr>
        <xdr:cNvPr id="20" name="ID_1A27539C1BD446BEBA300E3B05DE62B7"/>
        <xdr:cNvPicPr>
          <a:picLocks noChangeAspect="1"/>
        </xdr:cNvPicPr>
      </xdr:nvPicPr>
      <xdr:blipFill>
        <a:blip r:embed="rId82"/>
        <a:stretch>
          <a:fillRect/>
        </a:stretch>
      </xdr:blipFill>
      <xdr:spPr>
        <a:xfrm>
          <a:off x="18345150" y="44577000"/>
          <a:ext cx="5867400" cy="5953125"/>
        </a:xfrm>
        <a:prstGeom prst="rect">
          <a:avLst/>
        </a:prstGeom>
        <a:noFill/>
        <a:ln w="9525">
          <a:noFill/>
        </a:ln>
      </xdr:spPr>
    </xdr:pic>
  </etc:cellImage>
  <etc:cellImage>
    <xdr:pic>
      <xdr:nvPicPr>
        <xdr:cNvPr id="21" name="ID_3CFE9181E84C41BF9FB7A015AAE64B19"/>
        <xdr:cNvPicPr>
          <a:picLocks noChangeAspect="1"/>
        </xdr:cNvPicPr>
      </xdr:nvPicPr>
      <xdr:blipFill>
        <a:blip r:embed="rId83"/>
        <a:stretch>
          <a:fillRect/>
        </a:stretch>
      </xdr:blipFill>
      <xdr:spPr>
        <a:xfrm>
          <a:off x="18507075" y="45224700"/>
          <a:ext cx="6962775" cy="9686925"/>
        </a:xfrm>
        <a:prstGeom prst="rect">
          <a:avLst/>
        </a:prstGeom>
        <a:noFill/>
        <a:ln w="9525">
          <a:noFill/>
        </a:ln>
      </xdr:spPr>
    </xdr:pic>
  </etc:cellImage>
  <etc:cellImage>
    <xdr:pic>
      <xdr:nvPicPr>
        <xdr:cNvPr id="28" name="ID_FB8DAE88DA834B5491952B7DF52AEE23"/>
        <xdr:cNvPicPr>
          <a:picLocks noChangeAspect="1"/>
        </xdr:cNvPicPr>
      </xdr:nvPicPr>
      <xdr:blipFill>
        <a:blip r:embed="rId84"/>
        <a:stretch>
          <a:fillRect/>
        </a:stretch>
      </xdr:blipFill>
      <xdr:spPr>
        <a:xfrm>
          <a:off x="18345150" y="46062900"/>
          <a:ext cx="6286500" cy="5505450"/>
        </a:xfrm>
        <a:prstGeom prst="rect">
          <a:avLst/>
        </a:prstGeom>
        <a:noFill/>
        <a:ln w="9525">
          <a:noFill/>
        </a:ln>
      </xdr:spPr>
    </xdr:pic>
  </etc:cellImage>
  <etc:cellImage>
    <xdr:pic>
      <xdr:nvPicPr>
        <xdr:cNvPr id="33" name="ID_C35A2765179C4B7CB443AC59E5E4EE9C"/>
        <xdr:cNvPicPr>
          <a:picLocks noChangeAspect="1"/>
        </xdr:cNvPicPr>
      </xdr:nvPicPr>
      <xdr:blipFill>
        <a:blip r:embed="rId85"/>
        <a:stretch>
          <a:fillRect/>
        </a:stretch>
      </xdr:blipFill>
      <xdr:spPr>
        <a:xfrm>
          <a:off x="18669000" y="46901100"/>
          <a:ext cx="6800850" cy="10315575"/>
        </a:xfrm>
        <a:prstGeom prst="rect">
          <a:avLst/>
        </a:prstGeom>
        <a:noFill/>
        <a:ln w="9525">
          <a:noFill/>
        </a:ln>
      </xdr:spPr>
    </xdr:pic>
  </etc:cellImage>
  <etc:cellImage>
    <xdr:pic>
      <xdr:nvPicPr>
        <xdr:cNvPr id="41" name="ID_5FDB94082DF5470AB2D43DFC7897DB31"/>
        <xdr:cNvPicPr>
          <a:picLocks noChangeAspect="1"/>
        </xdr:cNvPicPr>
      </xdr:nvPicPr>
      <xdr:blipFill>
        <a:blip r:embed="rId86"/>
        <a:stretch>
          <a:fillRect/>
        </a:stretch>
      </xdr:blipFill>
      <xdr:spPr>
        <a:xfrm>
          <a:off x="18735675" y="47682150"/>
          <a:ext cx="6515100" cy="5705475"/>
        </a:xfrm>
        <a:prstGeom prst="rect">
          <a:avLst/>
        </a:prstGeom>
        <a:noFill/>
        <a:ln w="9525">
          <a:noFill/>
        </a:ln>
      </xdr:spPr>
    </xdr:pic>
  </etc:cellImage>
  <etc:cellImage>
    <xdr:pic>
      <xdr:nvPicPr>
        <xdr:cNvPr id="43" name="ID_36128665FEED4085BDE0F85D021F250E"/>
        <xdr:cNvPicPr>
          <a:picLocks noChangeAspect="1"/>
        </xdr:cNvPicPr>
      </xdr:nvPicPr>
      <xdr:blipFill>
        <a:blip r:embed="rId87"/>
        <a:stretch>
          <a:fillRect/>
        </a:stretch>
      </xdr:blipFill>
      <xdr:spPr>
        <a:xfrm>
          <a:off x="18345150" y="48539400"/>
          <a:ext cx="5781675" cy="5972175"/>
        </a:xfrm>
        <a:prstGeom prst="rect">
          <a:avLst/>
        </a:prstGeom>
        <a:noFill/>
        <a:ln w="9525">
          <a:noFill/>
        </a:ln>
      </xdr:spPr>
    </xdr:pic>
  </etc:cellImage>
  <etc:cellImage>
    <xdr:pic>
      <xdr:nvPicPr>
        <xdr:cNvPr id="45" name="ID_A588C780DB6F4535B29E726985AF5566"/>
        <xdr:cNvPicPr>
          <a:picLocks noChangeAspect="1"/>
        </xdr:cNvPicPr>
      </xdr:nvPicPr>
      <xdr:blipFill>
        <a:blip r:embed="rId88"/>
        <a:stretch>
          <a:fillRect/>
        </a:stretch>
      </xdr:blipFill>
      <xdr:spPr>
        <a:xfrm>
          <a:off x="18507075" y="49196625"/>
          <a:ext cx="6619875" cy="8763000"/>
        </a:xfrm>
        <a:prstGeom prst="rect">
          <a:avLst/>
        </a:prstGeom>
        <a:noFill/>
        <a:ln w="9525">
          <a:noFill/>
        </a:ln>
      </xdr:spPr>
    </xdr:pic>
  </etc:cellImage>
  <etc:cellImage>
    <xdr:pic>
      <xdr:nvPicPr>
        <xdr:cNvPr id="53" name="ID_2221741279DB454A93B43F236219C8E8"/>
        <xdr:cNvPicPr>
          <a:picLocks noChangeAspect="1"/>
        </xdr:cNvPicPr>
      </xdr:nvPicPr>
      <xdr:blipFill>
        <a:blip r:embed="rId89"/>
        <a:stretch>
          <a:fillRect/>
        </a:stretch>
      </xdr:blipFill>
      <xdr:spPr>
        <a:xfrm>
          <a:off x="18440400" y="54178200"/>
          <a:ext cx="6629400" cy="8820150"/>
        </a:xfrm>
        <a:prstGeom prst="rect">
          <a:avLst/>
        </a:prstGeom>
        <a:noFill/>
        <a:ln w="9525">
          <a:noFill/>
        </a:ln>
      </xdr:spPr>
    </xdr:pic>
  </etc:cellImage>
  <etc:cellImage>
    <xdr:pic>
      <xdr:nvPicPr>
        <xdr:cNvPr id="55" name="ID_D943E76344A84FACAAB33A09A3FC8D02"/>
        <xdr:cNvPicPr>
          <a:picLocks noChangeAspect="1"/>
        </xdr:cNvPicPr>
      </xdr:nvPicPr>
      <xdr:blipFill>
        <a:blip r:embed="rId90"/>
        <a:stretch>
          <a:fillRect/>
        </a:stretch>
      </xdr:blipFill>
      <xdr:spPr>
        <a:xfrm>
          <a:off x="18468975" y="54597300"/>
          <a:ext cx="6505575" cy="8448675"/>
        </a:xfrm>
        <a:prstGeom prst="rect">
          <a:avLst/>
        </a:prstGeom>
        <a:noFill/>
        <a:ln w="9525">
          <a:noFill/>
        </a:ln>
      </xdr:spPr>
    </xdr:pic>
  </etc:cellImage>
  <etc:cellImage>
    <xdr:pic>
      <xdr:nvPicPr>
        <xdr:cNvPr id="57" name="ID_3A95CA95E9534A9D960646D969119CD7"/>
        <xdr:cNvPicPr>
          <a:picLocks noChangeAspect="1"/>
        </xdr:cNvPicPr>
      </xdr:nvPicPr>
      <xdr:blipFill>
        <a:blip r:embed="rId91"/>
        <a:stretch>
          <a:fillRect/>
        </a:stretch>
      </xdr:blipFill>
      <xdr:spPr>
        <a:xfrm>
          <a:off x="18554700" y="57607200"/>
          <a:ext cx="6019800" cy="8724900"/>
        </a:xfrm>
        <a:prstGeom prst="rect">
          <a:avLst/>
        </a:prstGeom>
        <a:noFill/>
        <a:ln w="9525">
          <a:noFill/>
        </a:ln>
      </xdr:spPr>
    </xdr:pic>
  </etc:cellImage>
  <etc:cellImage>
    <xdr:pic>
      <xdr:nvPicPr>
        <xdr:cNvPr id="61" name="ID_4EA14DCA0E6F4C69868E39C5EB7D9CF5"/>
        <xdr:cNvPicPr>
          <a:picLocks noChangeAspect="1"/>
        </xdr:cNvPicPr>
      </xdr:nvPicPr>
      <xdr:blipFill>
        <a:blip r:embed="rId92"/>
        <a:stretch>
          <a:fillRect/>
        </a:stretch>
      </xdr:blipFill>
      <xdr:spPr>
        <a:xfrm>
          <a:off x="18345150" y="61417200"/>
          <a:ext cx="6391275" cy="8029575"/>
        </a:xfrm>
        <a:prstGeom prst="rect">
          <a:avLst/>
        </a:prstGeom>
        <a:noFill/>
        <a:ln w="9525">
          <a:noFill/>
        </a:ln>
      </xdr:spPr>
    </xdr:pic>
  </etc:cellImage>
  <etc:cellImage>
    <xdr:pic>
      <xdr:nvPicPr>
        <xdr:cNvPr id="70" name="ID_0A0ED9BC154640208662F4E0A1F04988"/>
        <xdr:cNvPicPr>
          <a:picLocks noChangeAspect="1"/>
        </xdr:cNvPicPr>
      </xdr:nvPicPr>
      <xdr:blipFill>
        <a:blip r:embed="rId93"/>
        <a:stretch>
          <a:fillRect/>
        </a:stretch>
      </xdr:blipFill>
      <xdr:spPr>
        <a:xfrm>
          <a:off x="18421350" y="67608450"/>
          <a:ext cx="7324725" cy="3581400"/>
        </a:xfrm>
        <a:prstGeom prst="rect">
          <a:avLst/>
        </a:prstGeom>
        <a:noFill/>
        <a:ln w="9525">
          <a:noFill/>
        </a:ln>
      </xdr:spPr>
    </xdr:pic>
  </etc:cellImage>
  <etc:cellImage>
    <xdr:pic>
      <xdr:nvPicPr>
        <xdr:cNvPr id="71" name="ID_BC04BD6ADC3449D4B45A87EB9A019C9D"/>
        <xdr:cNvPicPr>
          <a:picLocks noChangeAspect="1"/>
        </xdr:cNvPicPr>
      </xdr:nvPicPr>
      <xdr:blipFill>
        <a:blip r:embed="rId94"/>
        <a:stretch>
          <a:fillRect/>
        </a:stretch>
      </xdr:blipFill>
      <xdr:spPr>
        <a:xfrm>
          <a:off x="18430875" y="68094225"/>
          <a:ext cx="6143625" cy="7048500"/>
        </a:xfrm>
        <a:prstGeom prst="rect">
          <a:avLst/>
        </a:prstGeom>
        <a:noFill/>
        <a:ln w="9525">
          <a:noFill/>
        </a:ln>
      </xdr:spPr>
    </xdr:pic>
  </etc:cellImage>
  <etc:cellImage>
    <xdr:pic>
      <xdr:nvPicPr>
        <xdr:cNvPr id="72" name="ID_070C74B4D19D4C5F8DC68C3A1B0B27AF"/>
        <xdr:cNvPicPr>
          <a:picLocks noChangeAspect="1"/>
        </xdr:cNvPicPr>
      </xdr:nvPicPr>
      <xdr:blipFill>
        <a:blip r:embed="rId95"/>
        <a:stretch>
          <a:fillRect/>
        </a:stretch>
      </xdr:blipFill>
      <xdr:spPr>
        <a:xfrm>
          <a:off x="18592800" y="69018150"/>
          <a:ext cx="6800850" cy="7553325"/>
        </a:xfrm>
        <a:prstGeom prst="rect">
          <a:avLst/>
        </a:prstGeom>
        <a:noFill/>
        <a:ln w="9525">
          <a:noFill/>
        </a:ln>
      </xdr:spPr>
    </xdr:pic>
  </etc:cellImage>
  <etc:cellImage>
    <xdr:pic>
      <xdr:nvPicPr>
        <xdr:cNvPr id="74" name="ID_7C86467D919A4D698F0B01361EEAE4BC"/>
        <xdr:cNvPicPr>
          <a:picLocks noChangeAspect="1"/>
        </xdr:cNvPicPr>
      </xdr:nvPicPr>
      <xdr:blipFill>
        <a:blip r:embed="rId96"/>
        <a:stretch>
          <a:fillRect/>
        </a:stretch>
      </xdr:blipFill>
      <xdr:spPr>
        <a:xfrm>
          <a:off x="18573750" y="69989700"/>
          <a:ext cx="6696075" cy="7867650"/>
        </a:xfrm>
        <a:prstGeom prst="rect">
          <a:avLst/>
        </a:prstGeom>
        <a:noFill/>
        <a:ln w="9525">
          <a:noFill/>
        </a:ln>
      </xdr:spPr>
    </xdr:pic>
  </etc:cellImage>
  <etc:cellImage>
    <xdr:pic>
      <xdr:nvPicPr>
        <xdr:cNvPr id="76" name="ID_9F1E22CED11C4E6BBB5814CA1D4DF274"/>
        <xdr:cNvPicPr>
          <a:picLocks noChangeAspect="1"/>
        </xdr:cNvPicPr>
      </xdr:nvPicPr>
      <xdr:blipFill>
        <a:blip r:embed="rId97"/>
        <a:stretch>
          <a:fillRect/>
        </a:stretch>
      </xdr:blipFill>
      <xdr:spPr>
        <a:xfrm>
          <a:off x="18449925" y="71037450"/>
          <a:ext cx="7191375" cy="8943975"/>
        </a:xfrm>
        <a:prstGeom prst="rect">
          <a:avLst/>
        </a:prstGeom>
        <a:noFill/>
        <a:ln w="9525">
          <a:noFill/>
        </a:ln>
      </xdr:spPr>
    </xdr:pic>
  </etc:cellImage>
  <etc:cellImage>
    <xdr:pic>
      <xdr:nvPicPr>
        <xdr:cNvPr id="79" name="ID_754D20C0E3434D2388A45B85119B45C6"/>
        <xdr:cNvPicPr>
          <a:picLocks noChangeAspect="1"/>
        </xdr:cNvPicPr>
      </xdr:nvPicPr>
      <xdr:blipFill>
        <a:blip r:embed="rId98"/>
        <a:stretch>
          <a:fillRect/>
        </a:stretch>
      </xdr:blipFill>
      <xdr:spPr>
        <a:xfrm>
          <a:off x="18535650" y="71456550"/>
          <a:ext cx="6915150" cy="5724525"/>
        </a:xfrm>
        <a:prstGeom prst="rect">
          <a:avLst/>
        </a:prstGeom>
        <a:noFill/>
        <a:ln w="9525">
          <a:noFill/>
        </a:ln>
      </xdr:spPr>
    </xdr:pic>
  </etc:cellImage>
  <etc:cellImage>
    <xdr:pic>
      <xdr:nvPicPr>
        <xdr:cNvPr id="11" name="ID_48CA39532AD54C2685BBA91756AB2655"/>
        <xdr:cNvPicPr>
          <a:picLocks noChangeAspect="1"/>
        </xdr:cNvPicPr>
      </xdr:nvPicPr>
      <xdr:blipFill>
        <a:blip r:embed="rId99"/>
        <a:stretch>
          <a:fillRect/>
        </a:stretch>
      </xdr:blipFill>
      <xdr:spPr>
        <a:xfrm>
          <a:off x="18345150" y="72809100"/>
          <a:ext cx="6353175" cy="5867400"/>
        </a:xfrm>
        <a:prstGeom prst="rect">
          <a:avLst/>
        </a:prstGeom>
        <a:noFill/>
        <a:ln w="9525">
          <a:noFill/>
        </a:ln>
      </xdr:spPr>
    </xdr:pic>
  </etc:cellImage>
  <etc:cellImage>
    <xdr:pic>
      <xdr:nvPicPr>
        <xdr:cNvPr id="31" name="ID_BA6CE37D7FF041B2864318119B4B473A"/>
        <xdr:cNvPicPr>
          <a:picLocks noChangeAspect="1"/>
        </xdr:cNvPicPr>
      </xdr:nvPicPr>
      <xdr:blipFill>
        <a:blip r:embed="rId100"/>
        <a:stretch>
          <a:fillRect/>
        </a:stretch>
      </xdr:blipFill>
      <xdr:spPr>
        <a:xfrm>
          <a:off x="18345150" y="73799700"/>
          <a:ext cx="5934075" cy="7896225"/>
        </a:xfrm>
        <a:prstGeom prst="rect">
          <a:avLst/>
        </a:prstGeom>
        <a:noFill/>
        <a:ln w="9525">
          <a:noFill/>
        </a:ln>
      </xdr:spPr>
    </xdr:pic>
  </etc:cellImage>
  <etc:cellImage>
    <xdr:pic>
      <xdr:nvPicPr>
        <xdr:cNvPr id="37" name="ID_B937F61AF80D4A9DACA5F7DF846B3138"/>
        <xdr:cNvPicPr>
          <a:picLocks noChangeAspect="1"/>
        </xdr:cNvPicPr>
      </xdr:nvPicPr>
      <xdr:blipFill>
        <a:blip r:embed="rId101"/>
        <a:stretch>
          <a:fillRect/>
        </a:stretch>
      </xdr:blipFill>
      <xdr:spPr>
        <a:xfrm>
          <a:off x="18621375" y="74552175"/>
          <a:ext cx="6962775" cy="6362700"/>
        </a:xfrm>
        <a:prstGeom prst="rect">
          <a:avLst/>
        </a:prstGeom>
        <a:noFill/>
        <a:ln w="9525">
          <a:noFill/>
        </a:ln>
      </xdr:spPr>
    </xdr:pic>
  </etc:cellImage>
  <etc:cellImage>
    <xdr:pic>
      <xdr:nvPicPr>
        <xdr:cNvPr id="83" name="ID_D6F36768E06444F8A90CF87A9A926523"/>
        <xdr:cNvPicPr>
          <a:picLocks noChangeAspect="1"/>
        </xdr:cNvPicPr>
      </xdr:nvPicPr>
      <xdr:blipFill>
        <a:blip r:embed="rId102"/>
        <a:stretch>
          <a:fillRect/>
        </a:stretch>
      </xdr:blipFill>
      <xdr:spPr>
        <a:xfrm>
          <a:off x="18478500" y="74895075"/>
          <a:ext cx="7343775" cy="8686800"/>
        </a:xfrm>
        <a:prstGeom prst="rect">
          <a:avLst/>
        </a:prstGeom>
        <a:noFill/>
        <a:ln w="9525">
          <a:noFill/>
        </a:ln>
      </xdr:spPr>
    </xdr:pic>
  </etc:cellImage>
  <etc:cellImage>
    <xdr:pic>
      <xdr:nvPicPr>
        <xdr:cNvPr id="85" name="ID_BBDA9FC6B15743A18141EB73AAB93486"/>
        <xdr:cNvPicPr>
          <a:picLocks noChangeAspect="1"/>
        </xdr:cNvPicPr>
      </xdr:nvPicPr>
      <xdr:blipFill>
        <a:blip r:embed="rId103"/>
        <a:stretch>
          <a:fillRect/>
        </a:stretch>
      </xdr:blipFill>
      <xdr:spPr>
        <a:xfrm>
          <a:off x="18602325" y="75371325"/>
          <a:ext cx="6772275" cy="9191625"/>
        </a:xfrm>
        <a:prstGeom prst="rect">
          <a:avLst/>
        </a:prstGeom>
        <a:noFill/>
        <a:ln w="9525">
          <a:noFill/>
        </a:ln>
      </xdr:spPr>
    </xdr:pic>
  </etc:cellImage>
  <etc:cellImage>
    <xdr:pic>
      <xdr:nvPicPr>
        <xdr:cNvPr id="93" name="ID_DFC5680D64DF44A198B5FEC4A59790B3"/>
        <xdr:cNvPicPr>
          <a:picLocks noChangeAspect="1"/>
        </xdr:cNvPicPr>
      </xdr:nvPicPr>
      <xdr:blipFill>
        <a:blip r:embed="rId104"/>
        <a:stretch>
          <a:fillRect/>
        </a:stretch>
      </xdr:blipFill>
      <xdr:spPr>
        <a:xfrm>
          <a:off x="18449925" y="75952350"/>
          <a:ext cx="6991350" cy="7772400"/>
        </a:xfrm>
        <a:prstGeom prst="rect">
          <a:avLst/>
        </a:prstGeom>
        <a:noFill/>
        <a:ln w="9525">
          <a:noFill/>
        </a:ln>
      </xdr:spPr>
    </xdr:pic>
  </etc:cellImage>
  <etc:cellImage>
    <xdr:pic>
      <xdr:nvPicPr>
        <xdr:cNvPr id="95" name="ID_909F305BF23F4CFD98C6003A37A10BAD"/>
        <xdr:cNvPicPr>
          <a:picLocks noChangeAspect="1"/>
        </xdr:cNvPicPr>
      </xdr:nvPicPr>
      <xdr:blipFill>
        <a:blip r:embed="rId105"/>
        <a:stretch>
          <a:fillRect/>
        </a:stretch>
      </xdr:blipFill>
      <xdr:spPr>
        <a:xfrm>
          <a:off x="18488025" y="76380975"/>
          <a:ext cx="7229475" cy="9544050"/>
        </a:xfrm>
        <a:prstGeom prst="rect">
          <a:avLst/>
        </a:prstGeom>
        <a:noFill/>
        <a:ln w="9525">
          <a:noFill/>
        </a:ln>
      </xdr:spPr>
    </xdr:pic>
  </etc:cellImage>
  <etc:cellImage>
    <xdr:pic>
      <xdr:nvPicPr>
        <xdr:cNvPr id="98" name="ID_54EE7059FE8C4115BB00105A4443C42A"/>
        <xdr:cNvPicPr>
          <a:picLocks noChangeAspect="1"/>
        </xdr:cNvPicPr>
      </xdr:nvPicPr>
      <xdr:blipFill>
        <a:blip r:embed="rId106"/>
        <a:stretch>
          <a:fillRect/>
        </a:stretch>
      </xdr:blipFill>
      <xdr:spPr>
        <a:xfrm>
          <a:off x="18526125" y="77019150"/>
          <a:ext cx="6981825" cy="9553575"/>
        </a:xfrm>
        <a:prstGeom prst="rect">
          <a:avLst/>
        </a:prstGeom>
        <a:noFill/>
        <a:ln w="9525">
          <a:noFill/>
        </a:ln>
      </xdr:spPr>
    </xdr:pic>
  </etc:cellImage>
  <etc:cellImage>
    <xdr:pic>
      <xdr:nvPicPr>
        <xdr:cNvPr id="101" name="ID_F4DD48402A0541688CDDB856B1980C53"/>
        <xdr:cNvPicPr>
          <a:picLocks noChangeAspect="1"/>
        </xdr:cNvPicPr>
      </xdr:nvPicPr>
      <xdr:blipFill>
        <a:blip r:embed="rId107"/>
        <a:stretch>
          <a:fillRect/>
        </a:stretch>
      </xdr:blipFill>
      <xdr:spPr>
        <a:xfrm>
          <a:off x="18564225" y="77457300"/>
          <a:ext cx="7029450" cy="8886825"/>
        </a:xfrm>
        <a:prstGeom prst="rect">
          <a:avLst/>
        </a:prstGeom>
        <a:noFill/>
        <a:ln w="9525">
          <a:noFill/>
        </a:ln>
      </xdr:spPr>
    </xdr:pic>
  </etc:cellImage>
  <etc:cellImage>
    <xdr:pic>
      <xdr:nvPicPr>
        <xdr:cNvPr id="103" name="ID_5B64893EA63F4BB7A08D0E0E7F23E0D6"/>
        <xdr:cNvPicPr>
          <a:picLocks noChangeAspect="1"/>
        </xdr:cNvPicPr>
      </xdr:nvPicPr>
      <xdr:blipFill>
        <a:blip r:embed="rId108"/>
        <a:stretch>
          <a:fillRect/>
        </a:stretch>
      </xdr:blipFill>
      <xdr:spPr>
        <a:xfrm>
          <a:off x="18554700" y="77904975"/>
          <a:ext cx="7524750" cy="9677400"/>
        </a:xfrm>
        <a:prstGeom prst="rect">
          <a:avLst/>
        </a:prstGeom>
        <a:noFill/>
        <a:ln w="9525">
          <a:noFill/>
        </a:ln>
      </xdr:spPr>
    </xdr:pic>
  </etc:cellImage>
  <etc:cellImage>
    <xdr:pic>
      <xdr:nvPicPr>
        <xdr:cNvPr id="106" name="ID_4249078F86F14180BEE05DF0D48BE8B2"/>
        <xdr:cNvPicPr>
          <a:picLocks noChangeAspect="1"/>
        </xdr:cNvPicPr>
      </xdr:nvPicPr>
      <xdr:blipFill>
        <a:blip r:embed="rId109"/>
        <a:stretch>
          <a:fillRect/>
        </a:stretch>
      </xdr:blipFill>
      <xdr:spPr>
        <a:xfrm>
          <a:off x="18535650" y="78428850"/>
          <a:ext cx="6553200" cy="7258050"/>
        </a:xfrm>
        <a:prstGeom prst="rect">
          <a:avLst/>
        </a:prstGeom>
        <a:noFill/>
        <a:ln w="9525">
          <a:noFill/>
        </a:ln>
      </xdr:spPr>
    </xdr:pic>
  </etc:cellImage>
  <etc:cellImage>
    <xdr:pic>
      <xdr:nvPicPr>
        <xdr:cNvPr id="112" name="ID_3883A96F133A4513AC0B52392ADBF934"/>
        <xdr:cNvPicPr>
          <a:picLocks noChangeAspect="1"/>
        </xdr:cNvPicPr>
      </xdr:nvPicPr>
      <xdr:blipFill>
        <a:blip r:embed="rId110"/>
        <a:stretch>
          <a:fillRect/>
        </a:stretch>
      </xdr:blipFill>
      <xdr:spPr>
        <a:xfrm>
          <a:off x="18554700" y="78981300"/>
          <a:ext cx="6410325" cy="7429500"/>
        </a:xfrm>
        <a:prstGeom prst="rect">
          <a:avLst/>
        </a:prstGeom>
        <a:noFill/>
        <a:ln w="9525">
          <a:noFill/>
        </a:ln>
      </xdr:spPr>
    </xdr:pic>
  </etc:cellImage>
  <etc:cellImage>
    <xdr:pic>
      <xdr:nvPicPr>
        <xdr:cNvPr id="115" name="ID_59A2816D5F2C4B6699590EEACC340F21"/>
        <xdr:cNvPicPr>
          <a:picLocks noChangeAspect="1"/>
        </xdr:cNvPicPr>
      </xdr:nvPicPr>
      <xdr:blipFill>
        <a:blip r:embed="rId111"/>
        <a:stretch>
          <a:fillRect/>
        </a:stretch>
      </xdr:blipFill>
      <xdr:spPr>
        <a:xfrm>
          <a:off x="18526125" y="79467075"/>
          <a:ext cx="6896100" cy="5581650"/>
        </a:xfrm>
        <a:prstGeom prst="rect">
          <a:avLst/>
        </a:prstGeom>
        <a:noFill/>
        <a:ln w="9525">
          <a:noFill/>
        </a:ln>
      </xdr:spPr>
    </xdr:pic>
  </etc:cellImage>
  <etc:cellImage>
    <xdr:pic>
      <xdr:nvPicPr>
        <xdr:cNvPr id="117" name="ID_71AC1A30FBF74BE584D205C10B9A2F7B"/>
        <xdr:cNvPicPr>
          <a:picLocks noChangeAspect="1"/>
        </xdr:cNvPicPr>
      </xdr:nvPicPr>
      <xdr:blipFill>
        <a:blip r:embed="rId112"/>
        <a:stretch>
          <a:fillRect/>
        </a:stretch>
      </xdr:blipFill>
      <xdr:spPr>
        <a:xfrm>
          <a:off x="18526125" y="80038575"/>
          <a:ext cx="6267450" cy="6010275"/>
        </a:xfrm>
        <a:prstGeom prst="rect">
          <a:avLst/>
        </a:prstGeom>
        <a:noFill/>
        <a:ln w="9525">
          <a:noFill/>
        </a:ln>
      </xdr:spPr>
    </xdr:pic>
  </etc:cellImage>
  <etc:cellImage>
    <xdr:pic>
      <xdr:nvPicPr>
        <xdr:cNvPr id="118" name="ID_EAC7BFF56E474DDD8F0D38ABA32F44FB"/>
        <xdr:cNvPicPr>
          <a:picLocks noChangeAspect="1"/>
        </xdr:cNvPicPr>
      </xdr:nvPicPr>
      <xdr:blipFill>
        <a:blip r:embed="rId113"/>
        <a:stretch>
          <a:fillRect/>
        </a:stretch>
      </xdr:blipFill>
      <xdr:spPr>
        <a:xfrm>
          <a:off x="18478500" y="80429100"/>
          <a:ext cx="7115175" cy="8543925"/>
        </a:xfrm>
        <a:prstGeom prst="rect">
          <a:avLst/>
        </a:prstGeom>
        <a:noFill/>
        <a:ln w="9525">
          <a:noFill/>
        </a:ln>
      </xdr:spPr>
    </xdr:pic>
  </etc:cellImage>
  <etc:cellImage>
    <xdr:pic>
      <xdr:nvPicPr>
        <xdr:cNvPr id="119" name="ID_1342345F5DD644A28A5A9D8984D1F288"/>
        <xdr:cNvPicPr>
          <a:picLocks noChangeAspect="1"/>
        </xdr:cNvPicPr>
      </xdr:nvPicPr>
      <xdr:blipFill>
        <a:blip r:embed="rId114"/>
        <a:stretch>
          <a:fillRect/>
        </a:stretch>
      </xdr:blipFill>
      <xdr:spPr>
        <a:xfrm>
          <a:off x="18707100" y="80943450"/>
          <a:ext cx="6638925" cy="5676900"/>
        </a:xfrm>
        <a:prstGeom prst="rect">
          <a:avLst/>
        </a:prstGeom>
        <a:noFill/>
        <a:ln w="9525">
          <a:noFill/>
        </a:ln>
      </xdr:spPr>
    </xdr:pic>
  </etc:cellImage>
  <etc:cellImage>
    <xdr:pic>
      <xdr:nvPicPr>
        <xdr:cNvPr id="120" name="ID_A594CA385BF049E3951ADBB50C52C1DE"/>
        <xdr:cNvPicPr>
          <a:picLocks noChangeAspect="1"/>
        </xdr:cNvPicPr>
      </xdr:nvPicPr>
      <xdr:blipFill>
        <a:blip r:embed="rId115"/>
        <a:stretch>
          <a:fillRect/>
        </a:stretch>
      </xdr:blipFill>
      <xdr:spPr>
        <a:xfrm>
          <a:off x="18526125" y="81429225"/>
          <a:ext cx="7029450" cy="7400925"/>
        </a:xfrm>
        <a:prstGeom prst="rect">
          <a:avLst/>
        </a:prstGeom>
        <a:noFill/>
        <a:ln w="9525">
          <a:noFill/>
        </a:ln>
      </xdr:spPr>
    </xdr:pic>
  </etc:cellImage>
  <etc:cellImage>
    <xdr:pic>
      <xdr:nvPicPr>
        <xdr:cNvPr id="121" name="ID_FAF7E35467324B77893C982550015BE1"/>
        <xdr:cNvPicPr>
          <a:picLocks noChangeAspect="1"/>
        </xdr:cNvPicPr>
      </xdr:nvPicPr>
      <xdr:blipFill>
        <a:blip r:embed="rId116"/>
        <a:stretch>
          <a:fillRect/>
        </a:stretch>
      </xdr:blipFill>
      <xdr:spPr>
        <a:xfrm>
          <a:off x="18545175" y="81905475"/>
          <a:ext cx="6696075" cy="6715125"/>
        </a:xfrm>
        <a:prstGeom prst="rect">
          <a:avLst/>
        </a:prstGeom>
        <a:noFill/>
        <a:ln w="9525">
          <a:noFill/>
        </a:ln>
      </xdr:spPr>
    </xdr:pic>
  </etc:cellImage>
  <etc:cellImage>
    <xdr:pic>
      <xdr:nvPicPr>
        <xdr:cNvPr id="122" name="ID_897900DC675C4077901B272C02E4BAD1"/>
        <xdr:cNvPicPr>
          <a:picLocks noChangeAspect="1"/>
        </xdr:cNvPicPr>
      </xdr:nvPicPr>
      <xdr:blipFill>
        <a:blip r:embed="rId117"/>
        <a:stretch>
          <a:fillRect/>
        </a:stretch>
      </xdr:blipFill>
      <xdr:spPr>
        <a:xfrm>
          <a:off x="18554700" y="82276950"/>
          <a:ext cx="7134225" cy="9286875"/>
        </a:xfrm>
        <a:prstGeom prst="rect">
          <a:avLst/>
        </a:prstGeom>
        <a:noFill/>
        <a:ln w="9525">
          <a:noFill/>
        </a:ln>
      </xdr:spPr>
    </xdr:pic>
  </etc:cellImage>
  <etc:cellImage>
    <xdr:pic>
      <xdr:nvPicPr>
        <xdr:cNvPr id="123" name="ID_C95CCDC60D444FCDBDB0AF13BA893683"/>
        <xdr:cNvPicPr>
          <a:picLocks noChangeAspect="1"/>
        </xdr:cNvPicPr>
      </xdr:nvPicPr>
      <xdr:blipFill>
        <a:blip r:embed="rId118"/>
        <a:stretch>
          <a:fillRect/>
        </a:stretch>
      </xdr:blipFill>
      <xdr:spPr>
        <a:xfrm>
          <a:off x="18649950" y="82962750"/>
          <a:ext cx="6315075" cy="10353675"/>
        </a:xfrm>
        <a:prstGeom prst="rect">
          <a:avLst/>
        </a:prstGeom>
        <a:noFill/>
        <a:ln w="9525">
          <a:noFill/>
        </a:ln>
      </xdr:spPr>
    </xdr:pic>
  </etc:cellImage>
  <etc:cellImage>
    <xdr:pic>
      <xdr:nvPicPr>
        <xdr:cNvPr id="124" name="ID_4D8A99D06CC14363A307EC93BEE2E16F"/>
        <xdr:cNvPicPr>
          <a:picLocks noChangeAspect="1"/>
        </xdr:cNvPicPr>
      </xdr:nvPicPr>
      <xdr:blipFill>
        <a:blip r:embed="rId119"/>
        <a:stretch>
          <a:fillRect/>
        </a:stretch>
      </xdr:blipFill>
      <xdr:spPr>
        <a:xfrm>
          <a:off x="18621375" y="83581875"/>
          <a:ext cx="6600825" cy="8620125"/>
        </a:xfrm>
        <a:prstGeom prst="rect">
          <a:avLst/>
        </a:prstGeom>
        <a:noFill/>
        <a:ln w="9525">
          <a:noFill/>
        </a:ln>
      </xdr:spPr>
    </xdr:pic>
  </etc:cellImage>
  <etc:cellImage>
    <xdr:pic>
      <xdr:nvPicPr>
        <xdr:cNvPr id="125" name="ID_9F19D52AE9FB4F45A4A36F0FA679F5AE"/>
        <xdr:cNvPicPr>
          <a:picLocks noChangeAspect="1"/>
        </xdr:cNvPicPr>
      </xdr:nvPicPr>
      <xdr:blipFill>
        <a:blip r:embed="rId120"/>
        <a:stretch>
          <a:fillRect/>
        </a:stretch>
      </xdr:blipFill>
      <xdr:spPr>
        <a:xfrm>
          <a:off x="18640425" y="83953350"/>
          <a:ext cx="6372225" cy="7124700"/>
        </a:xfrm>
        <a:prstGeom prst="rect">
          <a:avLst/>
        </a:prstGeom>
        <a:noFill/>
        <a:ln w="9525">
          <a:noFill/>
        </a:ln>
      </xdr:spPr>
    </xdr:pic>
  </etc:cellImage>
  <etc:cellImage>
    <xdr:pic>
      <xdr:nvPicPr>
        <xdr:cNvPr id="126" name="ID_34F17A0EEACD48FAB0B946C48E1FFEBB"/>
        <xdr:cNvPicPr>
          <a:picLocks noChangeAspect="1"/>
        </xdr:cNvPicPr>
      </xdr:nvPicPr>
      <xdr:blipFill>
        <a:blip r:embed="rId121"/>
        <a:stretch>
          <a:fillRect/>
        </a:stretch>
      </xdr:blipFill>
      <xdr:spPr>
        <a:xfrm>
          <a:off x="18478500" y="84924900"/>
          <a:ext cx="6029325" cy="6915150"/>
        </a:xfrm>
        <a:prstGeom prst="rect">
          <a:avLst/>
        </a:prstGeom>
        <a:noFill/>
        <a:ln w="9525">
          <a:noFill/>
        </a:ln>
      </xdr:spPr>
    </xdr:pic>
  </etc:cellImage>
  <etc:cellImage>
    <xdr:pic>
      <xdr:nvPicPr>
        <xdr:cNvPr id="127" name="ID_4363657A79664FD880388E8E7774AC74"/>
        <xdr:cNvPicPr>
          <a:picLocks noChangeAspect="1"/>
        </xdr:cNvPicPr>
      </xdr:nvPicPr>
      <xdr:blipFill>
        <a:blip r:embed="rId122"/>
        <a:stretch>
          <a:fillRect/>
        </a:stretch>
      </xdr:blipFill>
      <xdr:spPr>
        <a:xfrm>
          <a:off x="18773775" y="85553550"/>
          <a:ext cx="7143750" cy="8991600"/>
        </a:xfrm>
        <a:prstGeom prst="rect">
          <a:avLst/>
        </a:prstGeom>
        <a:noFill/>
        <a:ln w="9525">
          <a:noFill/>
        </a:ln>
      </xdr:spPr>
    </xdr:pic>
  </etc:cellImage>
  <etc:cellImage>
    <xdr:pic>
      <xdr:nvPicPr>
        <xdr:cNvPr id="128" name="ID_ACF81FC80F524560B35FDD338A4F4E53"/>
        <xdr:cNvPicPr>
          <a:picLocks noChangeAspect="1"/>
        </xdr:cNvPicPr>
      </xdr:nvPicPr>
      <xdr:blipFill>
        <a:blip r:embed="rId123"/>
        <a:stretch>
          <a:fillRect/>
        </a:stretch>
      </xdr:blipFill>
      <xdr:spPr>
        <a:xfrm>
          <a:off x="18430875" y="85848825"/>
          <a:ext cx="6276975" cy="20364450"/>
        </a:xfrm>
        <a:prstGeom prst="rect">
          <a:avLst/>
        </a:prstGeom>
        <a:noFill/>
        <a:ln w="9525">
          <a:noFill/>
        </a:ln>
      </xdr:spPr>
    </xdr:pic>
  </etc:cellImage>
  <etc:cellImage>
    <xdr:pic>
      <xdr:nvPicPr>
        <xdr:cNvPr id="129" name="ID_798D6D6A505440E3BD0F3E89362A726E"/>
        <xdr:cNvPicPr>
          <a:picLocks noChangeAspect="1"/>
        </xdr:cNvPicPr>
      </xdr:nvPicPr>
      <xdr:blipFill>
        <a:blip r:embed="rId124"/>
        <a:stretch>
          <a:fillRect/>
        </a:stretch>
      </xdr:blipFill>
      <xdr:spPr>
        <a:xfrm>
          <a:off x="18573750" y="86296500"/>
          <a:ext cx="6972300" cy="6191250"/>
        </a:xfrm>
        <a:prstGeom prst="rect">
          <a:avLst/>
        </a:prstGeom>
        <a:noFill/>
        <a:ln w="9525">
          <a:noFill/>
        </a:ln>
      </xdr:spPr>
    </xdr:pic>
  </etc:cellImage>
  <etc:cellImage>
    <xdr:pic>
      <xdr:nvPicPr>
        <xdr:cNvPr id="130" name="ID_7C6692DFD0BD42FAA95A6D46686087CE"/>
        <xdr:cNvPicPr>
          <a:picLocks noChangeAspect="1"/>
        </xdr:cNvPicPr>
      </xdr:nvPicPr>
      <xdr:blipFill>
        <a:blip r:embed="rId125"/>
        <a:stretch>
          <a:fillRect/>
        </a:stretch>
      </xdr:blipFill>
      <xdr:spPr>
        <a:xfrm>
          <a:off x="18583275" y="89334975"/>
          <a:ext cx="6915150" cy="7381875"/>
        </a:xfrm>
        <a:prstGeom prst="rect">
          <a:avLst/>
        </a:prstGeom>
        <a:noFill/>
        <a:ln w="9525">
          <a:noFill/>
        </a:ln>
      </xdr:spPr>
    </xdr:pic>
  </etc:cellImage>
  <etc:cellImage>
    <xdr:pic>
      <xdr:nvPicPr>
        <xdr:cNvPr id="131" name="ID_935F6A0B7B054F8C99FF909F2331892D"/>
        <xdr:cNvPicPr>
          <a:picLocks noChangeAspect="1"/>
        </xdr:cNvPicPr>
      </xdr:nvPicPr>
      <xdr:blipFill>
        <a:blip r:embed="rId126"/>
        <a:stretch>
          <a:fillRect/>
        </a:stretch>
      </xdr:blipFill>
      <xdr:spPr>
        <a:xfrm>
          <a:off x="18649950" y="89839800"/>
          <a:ext cx="6924675" cy="5705475"/>
        </a:xfrm>
        <a:prstGeom prst="rect">
          <a:avLst/>
        </a:prstGeom>
        <a:noFill/>
        <a:ln w="9525">
          <a:noFill/>
        </a:ln>
      </xdr:spPr>
    </xdr:pic>
  </etc:cellImage>
  <etc:cellImage>
    <xdr:pic>
      <xdr:nvPicPr>
        <xdr:cNvPr id="132" name="ID_F6AFF87F094E499C9749C9B0419EE980"/>
        <xdr:cNvPicPr>
          <a:picLocks noChangeAspect="1"/>
        </xdr:cNvPicPr>
      </xdr:nvPicPr>
      <xdr:blipFill>
        <a:blip r:embed="rId127"/>
        <a:stretch>
          <a:fillRect/>
        </a:stretch>
      </xdr:blipFill>
      <xdr:spPr>
        <a:xfrm>
          <a:off x="18621375" y="90335100"/>
          <a:ext cx="6867525" cy="4791075"/>
        </a:xfrm>
        <a:prstGeom prst="rect">
          <a:avLst/>
        </a:prstGeom>
        <a:noFill/>
        <a:ln w="9525">
          <a:noFill/>
        </a:ln>
      </xdr:spPr>
    </xdr:pic>
  </etc:cellImage>
  <etc:cellImage>
    <xdr:pic>
      <xdr:nvPicPr>
        <xdr:cNvPr id="133" name="ID_95B74B4BC5DD4B34BD11F22DAC080226"/>
        <xdr:cNvPicPr>
          <a:picLocks noChangeAspect="1"/>
        </xdr:cNvPicPr>
      </xdr:nvPicPr>
      <xdr:blipFill>
        <a:blip r:embed="rId128"/>
        <a:stretch>
          <a:fillRect/>
        </a:stretch>
      </xdr:blipFill>
      <xdr:spPr>
        <a:xfrm>
          <a:off x="18535650" y="90725625"/>
          <a:ext cx="5886450" cy="6019800"/>
        </a:xfrm>
        <a:prstGeom prst="rect">
          <a:avLst/>
        </a:prstGeom>
        <a:noFill/>
        <a:ln w="9525">
          <a:noFill/>
        </a:ln>
      </xdr:spPr>
    </xdr:pic>
  </etc:cellImage>
  <etc:cellImage>
    <xdr:pic>
      <xdr:nvPicPr>
        <xdr:cNvPr id="134" name="ID_4038BDF72FEC447D9A81A4C2DC55D241"/>
        <xdr:cNvPicPr>
          <a:picLocks noChangeAspect="1"/>
        </xdr:cNvPicPr>
      </xdr:nvPicPr>
      <xdr:blipFill>
        <a:blip r:embed="rId129"/>
        <a:stretch>
          <a:fillRect/>
        </a:stretch>
      </xdr:blipFill>
      <xdr:spPr>
        <a:xfrm>
          <a:off x="18545175" y="91420950"/>
          <a:ext cx="6553200" cy="6172200"/>
        </a:xfrm>
        <a:prstGeom prst="rect">
          <a:avLst/>
        </a:prstGeom>
        <a:noFill/>
        <a:ln w="9525">
          <a:noFill/>
        </a:ln>
      </xdr:spPr>
    </xdr:pic>
  </etc:cellImage>
  <etc:cellImage>
    <xdr:pic>
      <xdr:nvPicPr>
        <xdr:cNvPr id="135" name="ID_6671288F7C73405A82ADC06968C38BCA"/>
        <xdr:cNvPicPr>
          <a:picLocks noChangeAspect="1"/>
        </xdr:cNvPicPr>
      </xdr:nvPicPr>
      <xdr:blipFill>
        <a:blip r:embed="rId130"/>
        <a:stretch>
          <a:fillRect/>
        </a:stretch>
      </xdr:blipFill>
      <xdr:spPr>
        <a:xfrm>
          <a:off x="18468975" y="91811475"/>
          <a:ext cx="6934200" cy="6505575"/>
        </a:xfrm>
        <a:prstGeom prst="rect">
          <a:avLst/>
        </a:prstGeom>
        <a:noFill/>
        <a:ln w="9525">
          <a:noFill/>
        </a:ln>
      </xdr:spPr>
    </xdr:pic>
  </etc:cellImage>
  <etc:cellImage>
    <xdr:pic>
      <xdr:nvPicPr>
        <xdr:cNvPr id="136" name="ID_4F42500477044AF2B06F499083A57F9C"/>
        <xdr:cNvPicPr>
          <a:picLocks noChangeAspect="1"/>
        </xdr:cNvPicPr>
      </xdr:nvPicPr>
      <xdr:blipFill>
        <a:blip r:embed="rId131"/>
        <a:stretch>
          <a:fillRect/>
        </a:stretch>
      </xdr:blipFill>
      <xdr:spPr>
        <a:xfrm>
          <a:off x="18554700" y="92868750"/>
          <a:ext cx="6800850" cy="8934450"/>
        </a:xfrm>
        <a:prstGeom prst="rect">
          <a:avLst/>
        </a:prstGeom>
        <a:noFill/>
        <a:ln w="9525">
          <a:noFill/>
        </a:ln>
      </xdr:spPr>
    </xdr:pic>
  </etc:cellImage>
  <etc:cellImage>
    <xdr:pic>
      <xdr:nvPicPr>
        <xdr:cNvPr id="137" name="ID_39DC730B99B64081BA694B093E6C2F8F"/>
        <xdr:cNvPicPr>
          <a:picLocks noChangeAspect="1"/>
        </xdr:cNvPicPr>
      </xdr:nvPicPr>
      <xdr:blipFill>
        <a:blip r:embed="rId132"/>
        <a:stretch>
          <a:fillRect/>
        </a:stretch>
      </xdr:blipFill>
      <xdr:spPr>
        <a:xfrm>
          <a:off x="18592800" y="93221175"/>
          <a:ext cx="6743700" cy="8705850"/>
        </a:xfrm>
        <a:prstGeom prst="rect">
          <a:avLst/>
        </a:prstGeom>
        <a:noFill/>
        <a:ln w="9525">
          <a:noFill/>
        </a:ln>
      </xdr:spPr>
    </xdr:pic>
  </etc:cellImage>
  <etc:cellImage>
    <xdr:pic>
      <xdr:nvPicPr>
        <xdr:cNvPr id="138" name="ID_C3A753D72A5F43F38CCE58EF5CE7EF86"/>
        <xdr:cNvPicPr>
          <a:picLocks noChangeAspect="1"/>
        </xdr:cNvPicPr>
      </xdr:nvPicPr>
      <xdr:blipFill>
        <a:blip r:embed="rId133"/>
        <a:stretch>
          <a:fillRect/>
        </a:stretch>
      </xdr:blipFill>
      <xdr:spPr>
        <a:xfrm>
          <a:off x="18497550" y="93821250"/>
          <a:ext cx="7058025" cy="6143625"/>
        </a:xfrm>
        <a:prstGeom prst="rect">
          <a:avLst/>
        </a:prstGeom>
        <a:noFill/>
        <a:ln w="9525">
          <a:noFill/>
        </a:ln>
      </xdr:spPr>
    </xdr:pic>
  </etc:cellImage>
  <etc:cellImage>
    <xdr:pic>
      <xdr:nvPicPr>
        <xdr:cNvPr id="139" name="ID_4EC2B0D4251B4354AF4A541DEFB46602"/>
        <xdr:cNvPicPr>
          <a:picLocks noChangeAspect="1"/>
        </xdr:cNvPicPr>
      </xdr:nvPicPr>
      <xdr:blipFill>
        <a:blip r:embed="rId134"/>
        <a:stretch>
          <a:fillRect/>
        </a:stretch>
      </xdr:blipFill>
      <xdr:spPr>
        <a:xfrm>
          <a:off x="18697575" y="94335600"/>
          <a:ext cx="6886575" cy="5467350"/>
        </a:xfrm>
        <a:prstGeom prst="rect">
          <a:avLst/>
        </a:prstGeom>
        <a:noFill/>
        <a:ln w="9525">
          <a:noFill/>
        </a:ln>
      </xdr:spPr>
    </xdr:pic>
  </etc:cellImage>
  <etc:cellImage>
    <xdr:pic>
      <xdr:nvPicPr>
        <xdr:cNvPr id="140" name="ID_A5247F36D3E84E5C8E8A7D466A2F5D75"/>
        <xdr:cNvPicPr>
          <a:picLocks noChangeAspect="1"/>
        </xdr:cNvPicPr>
      </xdr:nvPicPr>
      <xdr:blipFill>
        <a:blip r:embed="rId135"/>
        <a:stretch>
          <a:fillRect/>
        </a:stretch>
      </xdr:blipFill>
      <xdr:spPr>
        <a:xfrm>
          <a:off x="18497550" y="94811850"/>
          <a:ext cx="6657975" cy="6448425"/>
        </a:xfrm>
        <a:prstGeom prst="rect">
          <a:avLst/>
        </a:prstGeom>
        <a:noFill/>
        <a:ln w="9525">
          <a:noFill/>
        </a:ln>
      </xdr:spPr>
    </xdr:pic>
  </etc:cellImage>
  <etc:cellImage>
    <xdr:pic>
      <xdr:nvPicPr>
        <xdr:cNvPr id="141" name="ID_CFE557A179574946871B1C4FFF48CDC9"/>
        <xdr:cNvPicPr>
          <a:picLocks noChangeAspect="1"/>
        </xdr:cNvPicPr>
      </xdr:nvPicPr>
      <xdr:blipFill>
        <a:blip r:embed="rId136"/>
        <a:stretch>
          <a:fillRect/>
        </a:stretch>
      </xdr:blipFill>
      <xdr:spPr>
        <a:xfrm>
          <a:off x="18402300" y="95859600"/>
          <a:ext cx="6715125" cy="7753350"/>
        </a:xfrm>
        <a:prstGeom prst="rect">
          <a:avLst/>
        </a:prstGeom>
        <a:noFill/>
        <a:ln w="9525">
          <a:noFill/>
        </a:ln>
      </xdr:spPr>
    </xdr:pic>
  </etc:cellImage>
  <etc:cellImage>
    <xdr:pic>
      <xdr:nvPicPr>
        <xdr:cNvPr id="142" name="ID_D7F755E21E444F3284E1B88CCA1149BB"/>
        <xdr:cNvPicPr>
          <a:picLocks noChangeAspect="1"/>
        </xdr:cNvPicPr>
      </xdr:nvPicPr>
      <xdr:blipFill>
        <a:blip r:embed="rId137"/>
        <a:stretch>
          <a:fillRect/>
        </a:stretch>
      </xdr:blipFill>
      <xdr:spPr>
        <a:xfrm>
          <a:off x="18497550" y="96259650"/>
          <a:ext cx="7038975" cy="8991600"/>
        </a:xfrm>
        <a:prstGeom prst="rect">
          <a:avLst/>
        </a:prstGeom>
        <a:noFill/>
        <a:ln w="9525">
          <a:noFill/>
        </a:ln>
      </xdr:spPr>
    </xdr:pic>
  </etc:cellImage>
  <etc:cellImage>
    <xdr:pic>
      <xdr:nvPicPr>
        <xdr:cNvPr id="143" name="ID_34DF9D71C14F41FFB3113B49C1FEC092"/>
        <xdr:cNvPicPr>
          <a:picLocks noChangeAspect="1"/>
        </xdr:cNvPicPr>
      </xdr:nvPicPr>
      <xdr:blipFill>
        <a:blip r:embed="rId138"/>
        <a:stretch>
          <a:fillRect/>
        </a:stretch>
      </xdr:blipFill>
      <xdr:spPr>
        <a:xfrm>
          <a:off x="18545175" y="96793050"/>
          <a:ext cx="7019925" cy="8963025"/>
        </a:xfrm>
        <a:prstGeom prst="rect">
          <a:avLst/>
        </a:prstGeom>
        <a:noFill/>
        <a:ln w="9525">
          <a:noFill/>
        </a:ln>
      </xdr:spPr>
    </xdr:pic>
  </etc:cellImage>
  <etc:cellImage>
    <xdr:pic>
      <xdr:nvPicPr>
        <xdr:cNvPr id="144" name="ID_85093A795630429D9A1F20D7ACC33F22"/>
        <xdr:cNvPicPr>
          <a:picLocks noChangeAspect="1"/>
        </xdr:cNvPicPr>
      </xdr:nvPicPr>
      <xdr:blipFill>
        <a:blip r:embed="rId139"/>
        <a:stretch>
          <a:fillRect/>
        </a:stretch>
      </xdr:blipFill>
      <xdr:spPr>
        <a:xfrm>
          <a:off x="18488025" y="97212150"/>
          <a:ext cx="6819900" cy="8296275"/>
        </a:xfrm>
        <a:prstGeom prst="rect">
          <a:avLst/>
        </a:prstGeom>
        <a:noFill/>
        <a:ln w="9525">
          <a:noFill/>
        </a:ln>
      </xdr:spPr>
    </xdr:pic>
  </etc:cellImage>
  <etc:cellImage>
    <xdr:pic>
      <xdr:nvPicPr>
        <xdr:cNvPr id="145" name="ID_975E0E1F84484715B79714FE7AC3DF96"/>
        <xdr:cNvPicPr>
          <a:picLocks noChangeAspect="1"/>
        </xdr:cNvPicPr>
      </xdr:nvPicPr>
      <xdr:blipFill>
        <a:blip r:embed="rId140"/>
        <a:stretch>
          <a:fillRect/>
        </a:stretch>
      </xdr:blipFill>
      <xdr:spPr>
        <a:xfrm>
          <a:off x="18421350" y="97726500"/>
          <a:ext cx="7200900" cy="6543675"/>
        </a:xfrm>
        <a:prstGeom prst="rect">
          <a:avLst/>
        </a:prstGeom>
        <a:noFill/>
        <a:ln w="9525">
          <a:noFill/>
        </a:ln>
      </xdr:spPr>
    </xdr:pic>
  </etc:cellImage>
  <etc:cellImage>
    <xdr:pic>
      <xdr:nvPicPr>
        <xdr:cNvPr id="146" name="ID_8C28614C0C0E4F75BDC5C06BD00BD645"/>
        <xdr:cNvPicPr>
          <a:picLocks noChangeAspect="1"/>
        </xdr:cNvPicPr>
      </xdr:nvPicPr>
      <xdr:blipFill>
        <a:blip r:embed="rId141"/>
        <a:stretch>
          <a:fillRect/>
        </a:stretch>
      </xdr:blipFill>
      <xdr:spPr>
        <a:xfrm>
          <a:off x="18478500" y="99221925"/>
          <a:ext cx="6867525" cy="6743700"/>
        </a:xfrm>
        <a:prstGeom prst="rect">
          <a:avLst/>
        </a:prstGeom>
        <a:noFill/>
        <a:ln w="9525">
          <a:noFill/>
        </a:ln>
      </xdr:spPr>
    </xdr:pic>
  </etc:cellImage>
  <etc:cellImage>
    <xdr:pic>
      <xdr:nvPicPr>
        <xdr:cNvPr id="147" name="ID_CD16139CF54C478F9CA80B7830024697"/>
        <xdr:cNvPicPr>
          <a:picLocks noChangeAspect="1"/>
        </xdr:cNvPicPr>
      </xdr:nvPicPr>
      <xdr:blipFill>
        <a:blip r:embed="rId142"/>
        <a:stretch>
          <a:fillRect/>
        </a:stretch>
      </xdr:blipFill>
      <xdr:spPr>
        <a:xfrm>
          <a:off x="18535650" y="99783900"/>
          <a:ext cx="6781800" cy="6819900"/>
        </a:xfrm>
        <a:prstGeom prst="rect">
          <a:avLst/>
        </a:prstGeom>
        <a:noFill/>
        <a:ln w="9525">
          <a:noFill/>
        </a:ln>
      </xdr:spPr>
    </xdr:pic>
  </etc:cellImage>
  <etc:cellImage>
    <xdr:pic>
      <xdr:nvPicPr>
        <xdr:cNvPr id="148" name="ID_DBF74F9192494BE1BC329287FDC419FB"/>
        <xdr:cNvPicPr>
          <a:picLocks noChangeAspect="1"/>
        </xdr:cNvPicPr>
      </xdr:nvPicPr>
      <xdr:blipFill>
        <a:blip r:embed="rId143"/>
        <a:stretch>
          <a:fillRect/>
        </a:stretch>
      </xdr:blipFill>
      <xdr:spPr>
        <a:xfrm>
          <a:off x="18602325" y="100164900"/>
          <a:ext cx="6829425" cy="6267450"/>
        </a:xfrm>
        <a:prstGeom prst="rect">
          <a:avLst/>
        </a:prstGeom>
        <a:noFill/>
        <a:ln w="9525">
          <a:noFill/>
        </a:ln>
      </xdr:spPr>
    </xdr:pic>
  </etc:cellImage>
  <etc:cellImage>
    <xdr:pic>
      <xdr:nvPicPr>
        <xdr:cNvPr id="149" name="ID_EF3F1289770F4EFEA4FC5F278DD20ABE"/>
        <xdr:cNvPicPr>
          <a:picLocks noChangeAspect="1"/>
        </xdr:cNvPicPr>
      </xdr:nvPicPr>
      <xdr:blipFill>
        <a:blip r:embed="rId144"/>
        <a:stretch>
          <a:fillRect/>
        </a:stretch>
      </xdr:blipFill>
      <xdr:spPr>
        <a:xfrm>
          <a:off x="18449925" y="100679250"/>
          <a:ext cx="6791325" cy="5934075"/>
        </a:xfrm>
        <a:prstGeom prst="rect">
          <a:avLst/>
        </a:prstGeom>
        <a:noFill/>
        <a:ln w="9525">
          <a:noFill/>
        </a:ln>
      </xdr:spPr>
    </xdr:pic>
  </etc:cellImage>
  <etc:cellImage>
    <xdr:pic>
      <xdr:nvPicPr>
        <xdr:cNvPr id="150" name="ID_353A974532344C8F9F914A9B381BF898"/>
        <xdr:cNvPicPr>
          <a:picLocks noChangeAspect="1"/>
        </xdr:cNvPicPr>
      </xdr:nvPicPr>
      <xdr:blipFill>
        <a:blip r:embed="rId145"/>
        <a:stretch>
          <a:fillRect/>
        </a:stretch>
      </xdr:blipFill>
      <xdr:spPr>
        <a:xfrm>
          <a:off x="18488025" y="101679375"/>
          <a:ext cx="6743700" cy="6696075"/>
        </a:xfrm>
        <a:prstGeom prst="rect">
          <a:avLst/>
        </a:prstGeom>
        <a:noFill/>
        <a:ln w="9525">
          <a:noFill/>
        </a:ln>
      </xdr:spPr>
    </xdr:pic>
  </etc:cellImage>
  <etc:cellImage>
    <xdr:pic>
      <xdr:nvPicPr>
        <xdr:cNvPr id="151" name="ID_0F7FB2D4D0AE457CA096AF0568F1C786"/>
        <xdr:cNvPicPr>
          <a:picLocks noChangeAspect="1"/>
        </xdr:cNvPicPr>
      </xdr:nvPicPr>
      <xdr:blipFill>
        <a:blip r:embed="rId146"/>
        <a:stretch>
          <a:fillRect/>
        </a:stretch>
      </xdr:blipFill>
      <xdr:spPr>
        <a:xfrm>
          <a:off x="18516600" y="102174675"/>
          <a:ext cx="6810375" cy="8305800"/>
        </a:xfrm>
        <a:prstGeom prst="rect">
          <a:avLst/>
        </a:prstGeom>
        <a:noFill/>
        <a:ln w="9525">
          <a:noFill/>
        </a:ln>
      </xdr:spPr>
    </xdr:pic>
  </etc:cellImage>
  <etc:cellImage>
    <xdr:pic>
      <xdr:nvPicPr>
        <xdr:cNvPr id="152" name="ID_DAA49577074E4F9594BED3DE6251D438"/>
        <xdr:cNvPicPr>
          <a:picLocks noChangeAspect="1"/>
        </xdr:cNvPicPr>
      </xdr:nvPicPr>
      <xdr:blipFill>
        <a:blip r:embed="rId147"/>
        <a:stretch>
          <a:fillRect/>
        </a:stretch>
      </xdr:blipFill>
      <xdr:spPr>
        <a:xfrm>
          <a:off x="18383250" y="102727125"/>
          <a:ext cx="7105650" cy="8620125"/>
        </a:xfrm>
        <a:prstGeom prst="rect">
          <a:avLst/>
        </a:prstGeom>
        <a:noFill/>
        <a:ln w="9525">
          <a:noFill/>
        </a:ln>
      </xdr:spPr>
    </xdr:pic>
  </etc:cellImage>
  <etc:cellImage>
    <xdr:pic>
      <xdr:nvPicPr>
        <xdr:cNvPr id="153" name="ID_77E055A218B24D0F9A4A182D2C03EBD0"/>
        <xdr:cNvPicPr>
          <a:picLocks noChangeAspect="1"/>
        </xdr:cNvPicPr>
      </xdr:nvPicPr>
      <xdr:blipFill>
        <a:blip r:embed="rId148"/>
        <a:stretch>
          <a:fillRect/>
        </a:stretch>
      </xdr:blipFill>
      <xdr:spPr>
        <a:xfrm>
          <a:off x="18507075" y="103136700"/>
          <a:ext cx="6905625" cy="6248400"/>
        </a:xfrm>
        <a:prstGeom prst="rect">
          <a:avLst/>
        </a:prstGeom>
        <a:noFill/>
        <a:ln w="9525">
          <a:noFill/>
        </a:ln>
      </xdr:spPr>
    </xdr:pic>
  </etc:cellImage>
  <etc:cellImage>
    <xdr:pic>
      <xdr:nvPicPr>
        <xdr:cNvPr id="154" name="ID_D356929335434381BCAAA1AC606C4832"/>
        <xdr:cNvPicPr>
          <a:picLocks noChangeAspect="1"/>
        </xdr:cNvPicPr>
      </xdr:nvPicPr>
      <xdr:blipFill>
        <a:blip r:embed="rId149"/>
        <a:stretch>
          <a:fillRect/>
        </a:stretch>
      </xdr:blipFill>
      <xdr:spPr>
        <a:xfrm>
          <a:off x="18583275" y="103708200"/>
          <a:ext cx="7162800" cy="10210800"/>
        </a:xfrm>
        <a:prstGeom prst="rect">
          <a:avLst/>
        </a:prstGeom>
        <a:noFill/>
        <a:ln w="9525">
          <a:noFill/>
        </a:ln>
      </xdr:spPr>
    </xdr:pic>
  </etc:cellImage>
  <etc:cellImage>
    <xdr:pic>
      <xdr:nvPicPr>
        <xdr:cNvPr id="155" name="ID_20F52180AA3A4AB2BFEA45796FCD0242"/>
        <xdr:cNvPicPr>
          <a:picLocks noChangeAspect="1"/>
        </xdr:cNvPicPr>
      </xdr:nvPicPr>
      <xdr:blipFill>
        <a:blip r:embed="rId150"/>
        <a:stretch>
          <a:fillRect/>
        </a:stretch>
      </xdr:blipFill>
      <xdr:spPr>
        <a:xfrm>
          <a:off x="18345150" y="104013000"/>
          <a:ext cx="7143750" cy="8458200"/>
        </a:xfrm>
        <a:prstGeom prst="rect">
          <a:avLst/>
        </a:prstGeom>
        <a:noFill/>
        <a:ln w="9525">
          <a:noFill/>
        </a:ln>
      </xdr:spPr>
    </xdr:pic>
  </etc:cellImage>
  <etc:cellImage>
    <xdr:pic>
      <xdr:nvPicPr>
        <xdr:cNvPr id="156" name="ID_F314664DB004453EAA902B580E4A6790"/>
        <xdr:cNvPicPr>
          <a:picLocks noChangeAspect="1"/>
        </xdr:cNvPicPr>
      </xdr:nvPicPr>
      <xdr:blipFill>
        <a:blip r:embed="rId151"/>
        <a:stretch>
          <a:fillRect/>
        </a:stretch>
      </xdr:blipFill>
      <xdr:spPr>
        <a:xfrm>
          <a:off x="18583275" y="105127425"/>
          <a:ext cx="6410325" cy="8658225"/>
        </a:xfrm>
        <a:prstGeom prst="rect">
          <a:avLst/>
        </a:prstGeom>
        <a:noFill/>
        <a:ln w="9525">
          <a:noFill/>
        </a:ln>
      </xdr:spPr>
    </xdr:pic>
  </etc:cellImage>
  <etc:cellImage>
    <xdr:pic>
      <xdr:nvPicPr>
        <xdr:cNvPr id="157" name="ID_562DD9C5D53847E89B1DC82574B35494"/>
        <xdr:cNvPicPr>
          <a:picLocks noChangeAspect="1"/>
        </xdr:cNvPicPr>
      </xdr:nvPicPr>
      <xdr:blipFill>
        <a:blip r:embed="rId152"/>
        <a:stretch>
          <a:fillRect/>
        </a:stretch>
      </xdr:blipFill>
      <xdr:spPr>
        <a:xfrm>
          <a:off x="18564225" y="105622725"/>
          <a:ext cx="6953250" cy="6353175"/>
        </a:xfrm>
        <a:prstGeom prst="rect">
          <a:avLst/>
        </a:prstGeom>
        <a:noFill/>
        <a:ln w="9525">
          <a:noFill/>
        </a:ln>
      </xdr:spPr>
    </xdr:pic>
  </etc:cellImage>
  <etc:cellImage>
    <xdr:pic>
      <xdr:nvPicPr>
        <xdr:cNvPr id="158" name="ID_149A7BC65A0F4C5FB0E5C1B9B276FAAC"/>
        <xdr:cNvPicPr>
          <a:picLocks noChangeAspect="1"/>
        </xdr:cNvPicPr>
      </xdr:nvPicPr>
      <xdr:blipFill>
        <a:blip r:embed="rId153"/>
        <a:stretch>
          <a:fillRect/>
        </a:stretch>
      </xdr:blipFill>
      <xdr:spPr>
        <a:xfrm>
          <a:off x="18497550" y="106603800"/>
          <a:ext cx="6810375" cy="5657850"/>
        </a:xfrm>
        <a:prstGeom prst="rect">
          <a:avLst/>
        </a:prstGeom>
        <a:noFill/>
        <a:ln w="9525">
          <a:noFill/>
        </a:ln>
      </xdr:spPr>
    </xdr:pic>
  </etc:cellImage>
  <etc:cellImage>
    <xdr:pic>
      <xdr:nvPicPr>
        <xdr:cNvPr id="159" name="ID_835F17BB538E4D31849CF4FA51E5A351"/>
        <xdr:cNvPicPr>
          <a:picLocks noChangeAspect="1"/>
        </xdr:cNvPicPr>
      </xdr:nvPicPr>
      <xdr:blipFill>
        <a:blip r:embed="rId154"/>
        <a:stretch>
          <a:fillRect/>
        </a:stretch>
      </xdr:blipFill>
      <xdr:spPr>
        <a:xfrm>
          <a:off x="18621375" y="107289600"/>
          <a:ext cx="7010400" cy="6886575"/>
        </a:xfrm>
        <a:prstGeom prst="rect">
          <a:avLst/>
        </a:prstGeom>
        <a:noFill/>
        <a:ln w="9525">
          <a:noFill/>
        </a:ln>
      </xdr:spPr>
    </xdr:pic>
  </etc:cellImage>
  <etc:cellImage>
    <xdr:pic>
      <xdr:nvPicPr>
        <xdr:cNvPr id="160" name="ID_392AD1E0995E4038BF8CB6A9228F9996"/>
        <xdr:cNvPicPr>
          <a:picLocks noChangeAspect="1"/>
        </xdr:cNvPicPr>
      </xdr:nvPicPr>
      <xdr:blipFill>
        <a:blip r:embed="rId155"/>
        <a:stretch>
          <a:fillRect/>
        </a:stretch>
      </xdr:blipFill>
      <xdr:spPr>
        <a:xfrm>
          <a:off x="18526125" y="107651550"/>
          <a:ext cx="6991350" cy="8258175"/>
        </a:xfrm>
        <a:prstGeom prst="rect">
          <a:avLst/>
        </a:prstGeom>
        <a:noFill/>
        <a:ln w="9525">
          <a:noFill/>
        </a:ln>
      </xdr:spPr>
    </xdr:pic>
  </etc:cellImage>
  <etc:cellImage>
    <xdr:pic>
      <xdr:nvPicPr>
        <xdr:cNvPr id="161" name="ID_E9392567E9C64711A3AEDA9224102895"/>
        <xdr:cNvPicPr>
          <a:picLocks noChangeAspect="1"/>
        </xdr:cNvPicPr>
      </xdr:nvPicPr>
      <xdr:blipFill>
        <a:blip r:embed="rId156"/>
        <a:stretch>
          <a:fillRect/>
        </a:stretch>
      </xdr:blipFill>
      <xdr:spPr>
        <a:xfrm>
          <a:off x="18602325" y="108118275"/>
          <a:ext cx="6715125" cy="9486900"/>
        </a:xfrm>
        <a:prstGeom prst="rect">
          <a:avLst/>
        </a:prstGeom>
        <a:noFill/>
        <a:ln w="9525">
          <a:noFill/>
        </a:ln>
      </xdr:spPr>
    </xdr:pic>
  </etc:cellImage>
  <etc:cellImage>
    <xdr:pic>
      <xdr:nvPicPr>
        <xdr:cNvPr id="162" name="ID_E7F267C4892A496DA50E99BA5B97D7B6"/>
        <xdr:cNvPicPr>
          <a:picLocks noChangeAspect="1"/>
        </xdr:cNvPicPr>
      </xdr:nvPicPr>
      <xdr:blipFill>
        <a:blip r:embed="rId157"/>
        <a:stretch>
          <a:fillRect/>
        </a:stretch>
      </xdr:blipFill>
      <xdr:spPr>
        <a:xfrm>
          <a:off x="18478500" y="108651675"/>
          <a:ext cx="6496050" cy="5753100"/>
        </a:xfrm>
        <a:prstGeom prst="rect">
          <a:avLst/>
        </a:prstGeom>
        <a:noFill/>
        <a:ln w="9525">
          <a:noFill/>
        </a:ln>
      </xdr:spPr>
    </xdr:pic>
  </etc:cellImage>
  <etc:cellImage>
    <xdr:pic>
      <xdr:nvPicPr>
        <xdr:cNvPr id="164" name="ID_EB11D11CBE5140EB9D37F22E6B5D895A"/>
        <xdr:cNvPicPr>
          <a:picLocks noChangeAspect="1"/>
        </xdr:cNvPicPr>
      </xdr:nvPicPr>
      <xdr:blipFill>
        <a:blip r:embed="rId158"/>
        <a:stretch>
          <a:fillRect/>
        </a:stretch>
      </xdr:blipFill>
      <xdr:spPr>
        <a:xfrm>
          <a:off x="18535650" y="109527975"/>
          <a:ext cx="6915150" cy="7753350"/>
        </a:xfrm>
        <a:prstGeom prst="rect">
          <a:avLst/>
        </a:prstGeom>
        <a:noFill/>
        <a:ln w="9525">
          <a:noFill/>
        </a:ln>
      </xdr:spPr>
    </xdr:pic>
  </etc:cellImage>
  <etc:cellImage>
    <xdr:pic>
      <xdr:nvPicPr>
        <xdr:cNvPr id="165" name="ID_1AD84F8055F94E739DDC5EA809909651"/>
        <xdr:cNvPicPr>
          <a:picLocks noChangeAspect="1"/>
        </xdr:cNvPicPr>
      </xdr:nvPicPr>
      <xdr:blipFill>
        <a:blip r:embed="rId159"/>
        <a:stretch>
          <a:fillRect/>
        </a:stretch>
      </xdr:blipFill>
      <xdr:spPr>
        <a:xfrm>
          <a:off x="18497550" y="110042325"/>
          <a:ext cx="6724650" cy="6448425"/>
        </a:xfrm>
        <a:prstGeom prst="rect">
          <a:avLst/>
        </a:prstGeom>
        <a:noFill/>
        <a:ln w="9525">
          <a:noFill/>
        </a:ln>
      </xdr:spPr>
    </xdr:pic>
  </etc:cellImage>
  <etc:cellImage>
    <xdr:pic>
      <xdr:nvPicPr>
        <xdr:cNvPr id="166" name="ID_30FFF4243FED4F558A5DCE31CD124D57"/>
        <xdr:cNvPicPr>
          <a:picLocks noChangeAspect="1"/>
        </xdr:cNvPicPr>
      </xdr:nvPicPr>
      <xdr:blipFill>
        <a:blip r:embed="rId160"/>
        <a:stretch>
          <a:fillRect/>
        </a:stretch>
      </xdr:blipFill>
      <xdr:spPr>
        <a:xfrm>
          <a:off x="18497550" y="110680500"/>
          <a:ext cx="6553200" cy="7239000"/>
        </a:xfrm>
        <a:prstGeom prst="rect">
          <a:avLst/>
        </a:prstGeom>
        <a:noFill/>
        <a:ln w="9525">
          <a:noFill/>
        </a:ln>
      </xdr:spPr>
    </xdr:pic>
  </etc:cellImage>
  <etc:cellImage>
    <xdr:pic>
      <xdr:nvPicPr>
        <xdr:cNvPr id="167" name="ID_645E4CABD65F48C7BDEB960A5858A628"/>
        <xdr:cNvPicPr>
          <a:picLocks noChangeAspect="1"/>
        </xdr:cNvPicPr>
      </xdr:nvPicPr>
      <xdr:blipFill>
        <a:blip r:embed="rId161"/>
        <a:stretch>
          <a:fillRect/>
        </a:stretch>
      </xdr:blipFill>
      <xdr:spPr>
        <a:xfrm>
          <a:off x="18507075" y="111051975"/>
          <a:ext cx="6943725" cy="8629650"/>
        </a:xfrm>
        <a:prstGeom prst="rect">
          <a:avLst/>
        </a:prstGeom>
        <a:noFill/>
        <a:ln w="9525">
          <a:noFill/>
        </a:ln>
      </xdr:spPr>
    </xdr:pic>
  </etc:cellImage>
  <etc:cellImage>
    <xdr:pic>
      <xdr:nvPicPr>
        <xdr:cNvPr id="168" name="ID_1A4126A7450B4BF7AF39A04FC0D7562F"/>
        <xdr:cNvPicPr>
          <a:picLocks noChangeAspect="1"/>
        </xdr:cNvPicPr>
      </xdr:nvPicPr>
      <xdr:blipFill>
        <a:blip r:embed="rId162"/>
        <a:stretch>
          <a:fillRect/>
        </a:stretch>
      </xdr:blipFill>
      <xdr:spPr>
        <a:xfrm>
          <a:off x="18602325" y="111547275"/>
          <a:ext cx="6238875" cy="7353300"/>
        </a:xfrm>
        <a:prstGeom prst="rect">
          <a:avLst/>
        </a:prstGeom>
        <a:noFill/>
        <a:ln w="9525">
          <a:noFill/>
        </a:ln>
      </xdr:spPr>
    </xdr:pic>
  </etc:cellImage>
  <etc:cellImage>
    <xdr:pic>
      <xdr:nvPicPr>
        <xdr:cNvPr id="169" name="ID_0B4CA34C418F43C1872C5F15625AA0D0"/>
        <xdr:cNvPicPr>
          <a:picLocks noChangeAspect="1"/>
        </xdr:cNvPicPr>
      </xdr:nvPicPr>
      <xdr:blipFill>
        <a:blip r:embed="rId163"/>
        <a:stretch>
          <a:fillRect/>
        </a:stretch>
      </xdr:blipFill>
      <xdr:spPr>
        <a:xfrm>
          <a:off x="18526125" y="112147350"/>
          <a:ext cx="5953125" cy="9067800"/>
        </a:xfrm>
        <a:prstGeom prst="rect">
          <a:avLst/>
        </a:prstGeom>
        <a:noFill/>
        <a:ln w="9525">
          <a:noFill/>
        </a:ln>
      </xdr:spPr>
    </xdr:pic>
  </etc:cellImage>
  <etc:cellImage>
    <xdr:pic>
      <xdr:nvPicPr>
        <xdr:cNvPr id="170" name="ID_9DFAADEFD3924BDE89D693E21C413284"/>
        <xdr:cNvPicPr>
          <a:picLocks noChangeAspect="1"/>
        </xdr:cNvPicPr>
      </xdr:nvPicPr>
      <xdr:blipFill>
        <a:blip r:embed="rId164"/>
        <a:stretch>
          <a:fillRect/>
        </a:stretch>
      </xdr:blipFill>
      <xdr:spPr>
        <a:xfrm>
          <a:off x="18735675" y="112680750"/>
          <a:ext cx="6972300" cy="7181850"/>
        </a:xfrm>
        <a:prstGeom prst="rect">
          <a:avLst/>
        </a:prstGeom>
        <a:noFill/>
        <a:ln w="9525">
          <a:noFill/>
        </a:ln>
      </xdr:spPr>
    </xdr:pic>
  </etc:cellImage>
  <etc:cellImage>
    <xdr:pic>
      <xdr:nvPicPr>
        <xdr:cNvPr id="171" name="ID_E57C3E05148E4C40BED3713927D185FF"/>
        <xdr:cNvPicPr>
          <a:picLocks noChangeAspect="1"/>
        </xdr:cNvPicPr>
      </xdr:nvPicPr>
      <xdr:blipFill>
        <a:blip r:embed="rId165"/>
        <a:stretch>
          <a:fillRect/>
        </a:stretch>
      </xdr:blipFill>
      <xdr:spPr>
        <a:xfrm>
          <a:off x="18773775" y="113699925"/>
          <a:ext cx="6629400" cy="6305550"/>
        </a:xfrm>
        <a:prstGeom prst="rect">
          <a:avLst/>
        </a:prstGeom>
        <a:noFill/>
        <a:ln w="9525">
          <a:noFill/>
        </a:ln>
      </xdr:spPr>
    </xdr:pic>
  </etc:cellImage>
  <etc:cellImage>
    <xdr:pic>
      <xdr:nvPicPr>
        <xdr:cNvPr id="172" name="ID_F4F94077D00C457BA03F216412B7FB8C"/>
        <xdr:cNvPicPr>
          <a:picLocks noChangeAspect="1"/>
        </xdr:cNvPicPr>
      </xdr:nvPicPr>
      <xdr:blipFill>
        <a:blip r:embed="rId166"/>
        <a:stretch>
          <a:fillRect/>
        </a:stretch>
      </xdr:blipFill>
      <xdr:spPr>
        <a:xfrm>
          <a:off x="18526125" y="114023775"/>
          <a:ext cx="6457950" cy="7515225"/>
        </a:xfrm>
        <a:prstGeom prst="rect">
          <a:avLst/>
        </a:prstGeom>
        <a:noFill/>
        <a:ln w="9525">
          <a:noFill/>
        </a:ln>
      </xdr:spPr>
    </xdr:pic>
  </etc:cellImage>
  <etc:cellImage>
    <xdr:pic>
      <xdr:nvPicPr>
        <xdr:cNvPr id="173" name="ID_01B2D7713F2242689919509AB745DEF9"/>
        <xdr:cNvPicPr>
          <a:picLocks noChangeAspect="1"/>
        </xdr:cNvPicPr>
      </xdr:nvPicPr>
      <xdr:blipFill>
        <a:blip r:embed="rId167"/>
        <a:stretch>
          <a:fillRect/>
        </a:stretch>
      </xdr:blipFill>
      <xdr:spPr>
        <a:xfrm>
          <a:off x="18516600" y="114557175"/>
          <a:ext cx="6829425" cy="8334375"/>
        </a:xfrm>
        <a:prstGeom prst="rect">
          <a:avLst/>
        </a:prstGeom>
        <a:noFill/>
        <a:ln w="9525">
          <a:noFill/>
        </a:ln>
      </xdr:spPr>
    </xdr:pic>
  </etc:cellImage>
  <etc:cellImage>
    <xdr:pic>
      <xdr:nvPicPr>
        <xdr:cNvPr id="174" name="ID_4E4FFDC04EBF4B6B8F6B4FF9E83836A9"/>
        <xdr:cNvPicPr>
          <a:picLocks noChangeAspect="1"/>
        </xdr:cNvPicPr>
      </xdr:nvPicPr>
      <xdr:blipFill>
        <a:blip r:embed="rId168"/>
        <a:stretch>
          <a:fillRect/>
        </a:stretch>
      </xdr:blipFill>
      <xdr:spPr>
        <a:xfrm>
          <a:off x="18516600" y="115071525"/>
          <a:ext cx="6838950" cy="6705600"/>
        </a:xfrm>
        <a:prstGeom prst="rect">
          <a:avLst/>
        </a:prstGeom>
        <a:noFill/>
        <a:ln w="9525">
          <a:noFill/>
        </a:ln>
      </xdr:spPr>
    </xdr:pic>
  </etc:cellImage>
  <etc:cellImage>
    <xdr:pic>
      <xdr:nvPicPr>
        <xdr:cNvPr id="175" name="ID_90D1E1BE0C81455592214A599253B6BC"/>
        <xdr:cNvPicPr>
          <a:picLocks noChangeAspect="1"/>
        </xdr:cNvPicPr>
      </xdr:nvPicPr>
      <xdr:blipFill>
        <a:blip r:embed="rId169"/>
        <a:stretch>
          <a:fillRect/>
        </a:stretch>
      </xdr:blipFill>
      <xdr:spPr>
        <a:xfrm>
          <a:off x="18526125" y="115538250"/>
          <a:ext cx="6210300" cy="6657975"/>
        </a:xfrm>
        <a:prstGeom prst="rect">
          <a:avLst/>
        </a:prstGeom>
        <a:noFill/>
        <a:ln w="9525">
          <a:noFill/>
        </a:ln>
      </xdr:spPr>
    </xdr:pic>
  </etc:cellImage>
  <etc:cellImage>
    <xdr:pic>
      <xdr:nvPicPr>
        <xdr:cNvPr id="176" name="ID_F57DD5F8088643A9B4980DFEF8E9FC21"/>
        <xdr:cNvPicPr>
          <a:picLocks noChangeAspect="1"/>
        </xdr:cNvPicPr>
      </xdr:nvPicPr>
      <xdr:blipFill>
        <a:blip r:embed="rId170"/>
        <a:stretch>
          <a:fillRect/>
        </a:stretch>
      </xdr:blipFill>
      <xdr:spPr>
        <a:xfrm>
          <a:off x="18526125" y="116138325"/>
          <a:ext cx="6229350" cy="9067800"/>
        </a:xfrm>
        <a:prstGeom prst="rect">
          <a:avLst/>
        </a:prstGeom>
        <a:noFill/>
        <a:ln w="9525">
          <a:noFill/>
        </a:ln>
      </xdr:spPr>
    </xdr:pic>
  </etc:cellImage>
  <etc:cellImage>
    <xdr:pic>
      <xdr:nvPicPr>
        <xdr:cNvPr id="177" name="ID_189FBBE358FE464F8576C9EB75F9E47B"/>
        <xdr:cNvPicPr>
          <a:picLocks noChangeAspect="1"/>
        </xdr:cNvPicPr>
      </xdr:nvPicPr>
      <xdr:blipFill>
        <a:blip r:embed="rId171"/>
        <a:stretch>
          <a:fillRect/>
        </a:stretch>
      </xdr:blipFill>
      <xdr:spPr>
        <a:xfrm>
          <a:off x="18592800" y="116557425"/>
          <a:ext cx="6591300" cy="5924550"/>
        </a:xfrm>
        <a:prstGeom prst="rect">
          <a:avLst/>
        </a:prstGeom>
        <a:noFill/>
        <a:ln w="9525">
          <a:noFill/>
        </a:ln>
      </xdr:spPr>
    </xdr:pic>
  </etc:cellImage>
  <etc:cellImage>
    <xdr:pic>
      <xdr:nvPicPr>
        <xdr:cNvPr id="178" name="ID_F06E9F3E49284410B0D3D94A4B7C2B14"/>
        <xdr:cNvPicPr>
          <a:picLocks noChangeAspect="1"/>
        </xdr:cNvPicPr>
      </xdr:nvPicPr>
      <xdr:blipFill>
        <a:blip r:embed="rId172"/>
        <a:stretch>
          <a:fillRect/>
        </a:stretch>
      </xdr:blipFill>
      <xdr:spPr>
        <a:xfrm>
          <a:off x="18468975" y="117052725"/>
          <a:ext cx="6515100" cy="7381875"/>
        </a:xfrm>
        <a:prstGeom prst="rect">
          <a:avLst/>
        </a:prstGeom>
        <a:noFill/>
        <a:ln w="9525">
          <a:noFill/>
        </a:ln>
      </xdr:spPr>
    </xdr:pic>
  </etc:cellImage>
  <etc:cellImage>
    <xdr:pic>
      <xdr:nvPicPr>
        <xdr:cNvPr id="179" name="ID_1F80014707B4433C810D69A3977002C0"/>
        <xdr:cNvPicPr>
          <a:picLocks noChangeAspect="1"/>
        </xdr:cNvPicPr>
      </xdr:nvPicPr>
      <xdr:blipFill>
        <a:blip r:embed="rId173"/>
        <a:stretch>
          <a:fillRect/>
        </a:stretch>
      </xdr:blipFill>
      <xdr:spPr>
        <a:xfrm>
          <a:off x="18488025" y="117471825"/>
          <a:ext cx="7000875" cy="9115425"/>
        </a:xfrm>
        <a:prstGeom prst="rect">
          <a:avLst/>
        </a:prstGeom>
        <a:noFill/>
        <a:ln w="9525">
          <a:noFill/>
        </a:ln>
      </xdr:spPr>
    </xdr:pic>
  </etc:cellImage>
  <etc:cellImage>
    <xdr:pic>
      <xdr:nvPicPr>
        <xdr:cNvPr id="180" name="ID_1AB8A22E895847E994EDBF139B92D872"/>
        <xdr:cNvPicPr>
          <a:picLocks noChangeAspect="1"/>
        </xdr:cNvPicPr>
      </xdr:nvPicPr>
      <xdr:blipFill>
        <a:blip r:embed="rId174"/>
        <a:stretch>
          <a:fillRect/>
        </a:stretch>
      </xdr:blipFill>
      <xdr:spPr>
        <a:xfrm>
          <a:off x="18459450" y="118033800"/>
          <a:ext cx="6953250" cy="8934450"/>
        </a:xfrm>
        <a:prstGeom prst="rect">
          <a:avLst/>
        </a:prstGeom>
        <a:noFill/>
        <a:ln w="9525">
          <a:noFill/>
        </a:ln>
      </xdr:spPr>
    </xdr:pic>
  </etc:cellImage>
  <etc:cellImage>
    <xdr:pic>
      <xdr:nvPicPr>
        <xdr:cNvPr id="181" name="ID_C6283E06246C4EA6ACC5C864AC1DF8F7"/>
        <xdr:cNvPicPr>
          <a:picLocks noChangeAspect="1"/>
        </xdr:cNvPicPr>
      </xdr:nvPicPr>
      <xdr:blipFill>
        <a:blip r:embed="rId175"/>
        <a:stretch>
          <a:fillRect/>
        </a:stretch>
      </xdr:blipFill>
      <xdr:spPr>
        <a:xfrm>
          <a:off x="18507075" y="118481475"/>
          <a:ext cx="6848475" cy="7915275"/>
        </a:xfrm>
        <a:prstGeom prst="rect">
          <a:avLst/>
        </a:prstGeom>
        <a:noFill/>
        <a:ln w="9525">
          <a:noFill/>
        </a:ln>
      </xdr:spPr>
    </xdr:pic>
  </etc:cellImage>
  <etc:cellImage>
    <xdr:pic>
      <xdr:nvPicPr>
        <xdr:cNvPr id="182" name="ID_3EACE22E530247CB926BF9CE38D58AC9"/>
        <xdr:cNvPicPr>
          <a:picLocks noChangeAspect="1"/>
        </xdr:cNvPicPr>
      </xdr:nvPicPr>
      <xdr:blipFill>
        <a:blip r:embed="rId176"/>
        <a:stretch>
          <a:fillRect/>
        </a:stretch>
      </xdr:blipFill>
      <xdr:spPr>
        <a:xfrm>
          <a:off x="18526125" y="119129175"/>
          <a:ext cx="6877050" cy="8753475"/>
        </a:xfrm>
        <a:prstGeom prst="rect">
          <a:avLst/>
        </a:prstGeom>
        <a:noFill/>
        <a:ln w="9525">
          <a:noFill/>
        </a:ln>
      </xdr:spPr>
    </xdr:pic>
  </etc:cellImage>
  <etc:cellImage>
    <xdr:pic>
      <xdr:nvPicPr>
        <xdr:cNvPr id="183" name="ID_0B6370A35BCB46D48CCF6E242C78E177"/>
        <xdr:cNvPicPr>
          <a:picLocks noChangeAspect="1"/>
        </xdr:cNvPicPr>
      </xdr:nvPicPr>
      <xdr:blipFill>
        <a:blip r:embed="rId177"/>
        <a:stretch>
          <a:fillRect/>
        </a:stretch>
      </xdr:blipFill>
      <xdr:spPr>
        <a:xfrm>
          <a:off x="18478500" y="119567325"/>
          <a:ext cx="6667500" cy="7124700"/>
        </a:xfrm>
        <a:prstGeom prst="rect">
          <a:avLst/>
        </a:prstGeom>
        <a:noFill/>
        <a:ln w="9525">
          <a:noFill/>
        </a:ln>
      </xdr:spPr>
    </xdr:pic>
  </etc:cellImage>
  <etc:cellImage>
    <xdr:pic>
      <xdr:nvPicPr>
        <xdr:cNvPr id="184" name="ID_8CB2704DA410460E93F78E0B570F9F62"/>
        <xdr:cNvPicPr>
          <a:picLocks noChangeAspect="1"/>
        </xdr:cNvPicPr>
      </xdr:nvPicPr>
      <xdr:blipFill>
        <a:blip r:embed="rId178"/>
        <a:stretch>
          <a:fillRect/>
        </a:stretch>
      </xdr:blipFill>
      <xdr:spPr>
        <a:xfrm>
          <a:off x="18507075" y="119957850"/>
          <a:ext cx="6543675" cy="9058275"/>
        </a:xfrm>
        <a:prstGeom prst="rect">
          <a:avLst/>
        </a:prstGeom>
        <a:noFill/>
        <a:ln w="9525">
          <a:noFill/>
        </a:ln>
      </xdr:spPr>
    </xdr:pic>
  </etc:cellImage>
  <etc:cellImage>
    <xdr:pic>
      <xdr:nvPicPr>
        <xdr:cNvPr id="185" name="ID_5BC21F20F1D74A0F8ECC1FB6BC3C92E6"/>
        <xdr:cNvPicPr>
          <a:picLocks noChangeAspect="1"/>
        </xdr:cNvPicPr>
      </xdr:nvPicPr>
      <xdr:blipFill>
        <a:blip r:embed="rId179"/>
        <a:stretch>
          <a:fillRect/>
        </a:stretch>
      </xdr:blipFill>
      <xdr:spPr>
        <a:xfrm>
          <a:off x="18421350" y="120434100"/>
          <a:ext cx="6953250" cy="8991600"/>
        </a:xfrm>
        <a:prstGeom prst="rect">
          <a:avLst/>
        </a:prstGeom>
        <a:noFill/>
        <a:ln w="9525">
          <a:noFill/>
        </a:ln>
      </xdr:spPr>
    </xdr:pic>
  </etc:cellImage>
  <etc:cellImage>
    <xdr:pic>
      <xdr:nvPicPr>
        <xdr:cNvPr id="186" name="ID_4DCB6F88A6764F43819877CFE3019CAC"/>
        <xdr:cNvPicPr>
          <a:picLocks noChangeAspect="1"/>
        </xdr:cNvPicPr>
      </xdr:nvPicPr>
      <xdr:blipFill>
        <a:blip r:embed="rId180"/>
        <a:stretch>
          <a:fillRect/>
        </a:stretch>
      </xdr:blipFill>
      <xdr:spPr>
        <a:xfrm>
          <a:off x="18516600" y="120957975"/>
          <a:ext cx="6572250" cy="6734175"/>
        </a:xfrm>
        <a:prstGeom prst="rect">
          <a:avLst/>
        </a:prstGeom>
        <a:noFill/>
        <a:ln w="9525">
          <a:noFill/>
        </a:ln>
      </xdr:spPr>
    </xdr:pic>
  </etc:cellImage>
  <etc:cellImage>
    <xdr:pic>
      <xdr:nvPicPr>
        <xdr:cNvPr id="187" name="ID_BBB0E6AD125E4EC5A9E6BB78F5B97793"/>
        <xdr:cNvPicPr>
          <a:picLocks noChangeAspect="1"/>
        </xdr:cNvPicPr>
      </xdr:nvPicPr>
      <xdr:blipFill>
        <a:blip r:embed="rId181"/>
        <a:stretch>
          <a:fillRect/>
        </a:stretch>
      </xdr:blipFill>
      <xdr:spPr>
        <a:xfrm>
          <a:off x="18535650" y="121510425"/>
          <a:ext cx="6562725" cy="7219950"/>
        </a:xfrm>
        <a:prstGeom prst="rect">
          <a:avLst/>
        </a:prstGeom>
        <a:noFill/>
        <a:ln w="9525">
          <a:noFill/>
        </a:ln>
      </xdr:spPr>
    </xdr:pic>
  </etc:cellImage>
  <etc:cellImage>
    <xdr:pic>
      <xdr:nvPicPr>
        <xdr:cNvPr id="188" name="ID_FB4AD4C091B24888AED68ED43B96EDA0"/>
        <xdr:cNvPicPr>
          <a:picLocks noChangeAspect="1"/>
        </xdr:cNvPicPr>
      </xdr:nvPicPr>
      <xdr:blipFill>
        <a:blip r:embed="rId182"/>
        <a:stretch>
          <a:fillRect/>
        </a:stretch>
      </xdr:blipFill>
      <xdr:spPr>
        <a:xfrm>
          <a:off x="18526125" y="122034300"/>
          <a:ext cx="6696075" cy="6581775"/>
        </a:xfrm>
        <a:prstGeom prst="rect">
          <a:avLst/>
        </a:prstGeom>
        <a:noFill/>
        <a:ln w="9525">
          <a:noFill/>
        </a:ln>
      </xdr:spPr>
    </xdr:pic>
  </etc:cellImage>
  <etc:cellImage>
    <xdr:pic>
      <xdr:nvPicPr>
        <xdr:cNvPr id="69" name="ID_D500E4DA6D384260A7DD2957502873BC"/>
        <xdr:cNvPicPr>
          <a:picLocks noChangeAspect="1"/>
        </xdr:cNvPicPr>
      </xdr:nvPicPr>
      <xdr:blipFill>
        <a:blip r:embed="rId183"/>
        <a:stretch>
          <a:fillRect/>
        </a:stretch>
      </xdr:blipFill>
      <xdr:spPr>
        <a:xfrm>
          <a:off x="21024850" y="774700"/>
          <a:ext cx="6629400" cy="8934450"/>
        </a:xfrm>
        <a:prstGeom prst="rect">
          <a:avLst/>
        </a:prstGeom>
        <a:noFill/>
        <a:ln w="9525">
          <a:noFill/>
        </a:ln>
      </xdr:spPr>
    </xdr:pic>
  </etc:cellImage>
  <etc:cellImage>
    <xdr:pic>
      <xdr:nvPicPr>
        <xdr:cNvPr id="189" name="ID_A0BF6DEFF2F94E8D9D813D932734CA5B"/>
        <xdr:cNvPicPr>
          <a:picLocks noChangeAspect="1"/>
        </xdr:cNvPicPr>
      </xdr:nvPicPr>
      <xdr:blipFill>
        <a:blip r:embed="rId184"/>
        <a:stretch>
          <a:fillRect/>
        </a:stretch>
      </xdr:blipFill>
      <xdr:spPr>
        <a:xfrm>
          <a:off x="21181695" y="1185545"/>
          <a:ext cx="6648450" cy="7705725"/>
        </a:xfrm>
        <a:prstGeom prst="rect">
          <a:avLst/>
        </a:prstGeom>
        <a:noFill/>
        <a:ln w="9525">
          <a:noFill/>
        </a:ln>
      </xdr:spPr>
    </xdr:pic>
  </etc:cellImage>
  <etc:cellImage>
    <xdr:pic>
      <xdr:nvPicPr>
        <xdr:cNvPr id="190" name="ID_E1F8DF6E33C84DFAAB0087B4480B9384"/>
        <xdr:cNvPicPr>
          <a:picLocks noChangeAspect="1"/>
        </xdr:cNvPicPr>
      </xdr:nvPicPr>
      <xdr:blipFill>
        <a:blip r:embed="rId185"/>
        <a:stretch>
          <a:fillRect/>
        </a:stretch>
      </xdr:blipFill>
      <xdr:spPr>
        <a:xfrm>
          <a:off x="2743200" y="7029450"/>
          <a:ext cx="6191250" cy="3057525"/>
        </a:xfrm>
        <a:prstGeom prst="rect">
          <a:avLst/>
        </a:prstGeom>
        <a:noFill/>
        <a:ln w="9525">
          <a:noFill/>
        </a:ln>
      </xdr:spPr>
    </xdr:pic>
  </etc:cellImage>
  <etc:cellImage>
    <xdr:pic>
      <xdr:nvPicPr>
        <xdr:cNvPr id="191" name="ID_663F794BAC874FE6AC8D2DB5A1E7DEC5"/>
        <xdr:cNvPicPr>
          <a:picLocks noChangeAspect="1"/>
        </xdr:cNvPicPr>
      </xdr:nvPicPr>
      <xdr:blipFill>
        <a:blip r:embed="rId186"/>
        <a:stretch>
          <a:fillRect/>
        </a:stretch>
      </xdr:blipFill>
      <xdr:spPr>
        <a:xfrm>
          <a:off x="5476875" y="4918075"/>
          <a:ext cx="6410325" cy="6115050"/>
        </a:xfrm>
        <a:prstGeom prst="rect">
          <a:avLst/>
        </a:prstGeom>
        <a:noFill/>
        <a:ln w="9525">
          <a:noFill/>
        </a:ln>
      </xdr:spPr>
    </xdr:pic>
  </etc:cellImage>
  <etc:cellImage>
    <xdr:pic>
      <xdr:nvPicPr>
        <xdr:cNvPr id="192" name="ID_F6ECD3FCFB7B4AA8BE6E82937FE08BC8"/>
        <xdr:cNvPicPr>
          <a:picLocks noChangeAspect="1"/>
        </xdr:cNvPicPr>
      </xdr:nvPicPr>
      <xdr:blipFill>
        <a:blip r:embed="rId187"/>
        <a:stretch>
          <a:fillRect/>
        </a:stretch>
      </xdr:blipFill>
      <xdr:spPr>
        <a:xfrm>
          <a:off x="5514975" y="19989800"/>
          <a:ext cx="7077075" cy="23364825"/>
        </a:xfrm>
        <a:prstGeom prst="rect">
          <a:avLst/>
        </a:prstGeom>
        <a:noFill/>
        <a:ln w="9525">
          <a:noFill/>
        </a:ln>
      </xdr:spPr>
    </xdr:pic>
  </etc:cellImage>
  <etc:cellImage>
    <xdr:pic>
      <xdr:nvPicPr>
        <xdr:cNvPr id="193" name="ID_C32CAB3CF2634539B74D64DCCC41A5D3"/>
        <xdr:cNvPicPr>
          <a:picLocks noChangeAspect="1"/>
        </xdr:cNvPicPr>
      </xdr:nvPicPr>
      <xdr:blipFill>
        <a:blip r:embed="rId188"/>
        <a:stretch>
          <a:fillRect/>
        </a:stretch>
      </xdr:blipFill>
      <xdr:spPr>
        <a:xfrm>
          <a:off x="8448675" y="19989800"/>
          <a:ext cx="7448550" cy="8001000"/>
        </a:xfrm>
        <a:prstGeom prst="rect">
          <a:avLst/>
        </a:prstGeom>
        <a:noFill/>
        <a:ln w="9525">
          <a:noFill/>
        </a:ln>
      </xdr:spPr>
    </xdr:pic>
  </etc:cellImage>
  <etc:cellImage>
    <xdr:pic>
      <xdr:nvPicPr>
        <xdr:cNvPr id="194" name="ID_00014EB0196E4F9894F7A0E39ADC1A35"/>
        <xdr:cNvPicPr>
          <a:picLocks noChangeAspect="1"/>
        </xdr:cNvPicPr>
      </xdr:nvPicPr>
      <xdr:blipFill>
        <a:blip r:embed="rId189"/>
        <a:stretch>
          <a:fillRect/>
        </a:stretch>
      </xdr:blipFill>
      <xdr:spPr>
        <a:xfrm>
          <a:off x="8467725" y="25514300"/>
          <a:ext cx="7334250" cy="7534275"/>
        </a:xfrm>
        <a:prstGeom prst="rect">
          <a:avLst/>
        </a:prstGeom>
        <a:noFill/>
        <a:ln w="9525">
          <a:noFill/>
        </a:ln>
      </xdr:spPr>
    </xdr:pic>
  </etc:cellImage>
  <etc:cellImage>
    <xdr:pic>
      <xdr:nvPicPr>
        <xdr:cNvPr id="195" name="ID_569319B7328F468A8EE0B8445AE4B048"/>
        <xdr:cNvPicPr>
          <a:picLocks noChangeAspect="1"/>
        </xdr:cNvPicPr>
      </xdr:nvPicPr>
      <xdr:blipFill>
        <a:blip r:embed="rId190"/>
        <a:stretch>
          <a:fillRect/>
        </a:stretch>
      </xdr:blipFill>
      <xdr:spPr>
        <a:xfrm>
          <a:off x="8496300" y="25193625"/>
          <a:ext cx="6953250" cy="4648200"/>
        </a:xfrm>
        <a:prstGeom prst="rect">
          <a:avLst/>
        </a:prstGeom>
        <a:noFill/>
        <a:ln w="9525">
          <a:noFill/>
        </a:ln>
      </xdr:spPr>
    </xdr:pic>
  </etc:cellImage>
  <etc:cellImage>
    <xdr:pic>
      <xdr:nvPicPr>
        <xdr:cNvPr id="196" name="ID_FEB5DE60B88343DD85B9EDB06BC96237"/>
        <xdr:cNvPicPr>
          <a:picLocks noChangeAspect="1"/>
        </xdr:cNvPicPr>
      </xdr:nvPicPr>
      <xdr:blipFill>
        <a:blip r:embed="rId191"/>
        <a:stretch>
          <a:fillRect/>
        </a:stretch>
      </xdr:blipFill>
      <xdr:spPr>
        <a:xfrm>
          <a:off x="5505450" y="1508125"/>
          <a:ext cx="6896100" cy="8001000"/>
        </a:xfrm>
        <a:prstGeom prst="rect">
          <a:avLst/>
        </a:prstGeom>
        <a:noFill/>
        <a:ln w="9525">
          <a:noFill/>
        </a:ln>
      </xdr:spPr>
    </xdr:pic>
  </etc:cellImage>
  <etc:cellImage>
    <xdr:pic>
      <xdr:nvPicPr>
        <xdr:cNvPr id="197" name="ID_8226494DD3754702BBDD15736E706840"/>
        <xdr:cNvPicPr>
          <a:picLocks noChangeAspect="1"/>
        </xdr:cNvPicPr>
      </xdr:nvPicPr>
      <xdr:blipFill>
        <a:blip r:embed="rId192"/>
        <a:stretch>
          <a:fillRect/>
        </a:stretch>
      </xdr:blipFill>
      <xdr:spPr>
        <a:xfrm>
          <a:off x="5505450" y="9715500"/>
          <a:ext cx="6610350" cy="4810125"/>
        </a:xfrm>
        <a:prstGeom prst="rect">
          <a:avLst/>
        </a:prstGeom>
        <a:noFill/>
        <a:ln w="9525">
          <a:noFill/>
        </a:ln>
      </xdr:spPr>
    </xdr:pic>
  </etc:cellImage>
  <etc:cellImage>
    <xdr:pic>
      <xdr:nvPicPr>
        <xdr:cNvPr id="198" name="ID_C8642B17E0794D91AB695E4EFFB0966F"/>
        <xdr:cNvPicPr>
          <a:picLocks noChangeAspect="1"/>
        </xdr:cNvPicPr>
      </xdr:nvPicPr>
      <xdr:blipFill>
        <a:blip r:embed="rId193"/>
        <a:stretch>
          <a:fillRect/>
        </a:stretch>
      </xdr:blipFill>
      <xdr:spPr>
        <a:xfrm>
          <a:off x="8420100" y="24720550"/>
          <a:ext cx="7248525" cy="4533900"/>
        </a:xfrm>
        <a:prstGeom prst="rect">
          <a:avLst/>
        </a:prstGeom>
        <a:noFill/>
        <a:ln w="9525">
          <a:noFill/>
        </a:ln>
      </xdr:spPr>
    </xdr:pic>
  </etc:cellImage>
  <etc:cellImage>
    <xdr:pic>
      <xdr:nvPicPr>
        <xdr:cNvPr id="199" name="ID_81C203F7A8BD403D9D67534E65B9A58A"/>
        <xdr:cNvPicPr>
          <a:picLocks noChangeAspect="1"/>
        </xdr:cNvPicPr>
      </xdr:nvPicPr>
      <xdr:blipFill>
        <a:blip r:embed="rId194"/>
        <a:stretch>
          <a:fillRect/>
        </a:stretch>
      </xdr:blipFill>
      <xdr:spPr>
        <a:xfrm>
          <a:off x="8429625" y="24380825"/>
          <a:ext cx="7096125" cy="10629900"/>
        </a:xfrm>
        <a:prstGeom prst="rect">
          <a:avLst/>
        </a:prstGeom>
        <a:noFill/>
        <a:ln w="9525">
          <a:noFill/>
        </a:ln>
      </xdr:spPr>
    </xdr:pic>
  </etc:cellImage>
  <etc:cellImage>
    <xdr:pic>
      <xdr:nvPicPr>
        <xdr:cNvPr id="200" name="ID_2BC861A6D1704BBEB81BB5AFB8DC6B86"/>
        <xdr:cNvPicPr>
          <a:picLocks noChangeAspect="1"/>
        </xdr:cNvPicPr>
      </xdr:nvPicPr>
      <xdr:blipFill>
        <a:blip r:embed="rId195"/>
        <a:stretch>
          <a:fillRect/>
        </a:stretch>
      </xdr:blipFill>
      <xdr:spPr>
        <a:xfrm>
          <a:off x="5543550" y="4616450"/>
          <a:ext cx="6953250" cy="6267450"/>
        </a:xfrm>
        <a:prstGeom prst="rect">
          <a:avLst/>
        </a:prstGeom>
        <a:noFill/>
        <a:ln w="9525">
          <a:noFill/>
        </a:ln>
      </xdr:spPr>
    </xdr:pic>
  </etc:cellImage>
  <etc:cellImage>
    <xdr:pic>
      <xdr:nvPicPr>
        <xdr:cNvPr id="202" name="ID_613964C8DA034CF59B930DEB3C48CEF2"/>
        <xdr:cNvPicPr>
          <a:picLocks noChangeAspect="1"/>
        </xdr:cNvPicPr>
      </xdr:nvPicPr>
      <xdr:blipFill>
        <a:blip r:embed="rId196"/>
        <a:stretch>
          <a:fillRect/>
        </a:stretch>
      </xdr:blipFill>
      <xdr:spPr>
        <a:xfrm>
          <a:off x="5467350" y="18865850"/>
          <a:ext cx="6781800" cy="9629775"/>
        </a:xfrm>
        <a:prstGeom prst="rect">
          <a:avLst/>
        </a:prstGeom>
        <a:noFill/>
        <a:ln w="9525">
          <a:noFill/>
        </a:ln>
      </xdr:spPr>
    </xdr:pic>
  </etc:cellImage>
  <etc:cellImage>
    <xdr:pic>
      <xdr:nvPicPr>
        <xdr:cNvPr id="203" name="ID_3089164033524A93BF52D9F394C49952"/>
        <xdr:cNvPicPr>
          <a:picLocks noChangeAspect="1"/>
        </xdr:cNvPicPr>
      </xdr:nvPicPr>
      <xdr:blipFill>
        <a:blip r:embed="rId197"/>
        <a:stretch>
          <a:fillRect/>
        </a:stretch>
      </xdr:blipFill>
      <xdr:spPr>
        <a:xfrm>
          <a:off x="8534400" y="23701375"/>
          <a:ext cx="6715125" cy="15573375"/>
        </a:xfrm>
        <a:prstGeom prst="rect">
          <a:avLst/>
        </a:prstGeom>
        <a:noFill/>
        <a:ln w="9525">
          <a:noFill/>
        </a:ln>
      </xdr:spPr>
    </xdr:pic>
  </etc:cellImage>
  <etc:cellImage>
    <xdr:pic>
      <xdr:nvPicPr>
        <xdr:cNvPr id="204" name="ID_E773C2FF9F5849ACBD1A026A4BF57BD8"/>
        <xdr:cNvPicPr>
          <a:picLocks noChangeAspect="1"/>
        </xdr:cNvPicPr>
      </xdr:nvPicPr>
      <xdr:blipFill>
        <a:blip r:embed="rId198"/>
        <a:stretch>
          <a:fillRect/>
        </a:stretch>
      </xdr:blipFill>
      <xdr:spPr>
        <a:xfrm>
          <a:off x="8410575" y="17364075"/>
          <a:ext cx="7124700" cy="7334250"/>
        </a:xfrm>
        <a:prstGeom prst="rect">
          <a:avLst/>
        </a:prstGeom>
        <a:noFill/>
        <a:ln w="9525">
          <a:noFill/>
        </a:ln>
      </xdr:spPr>
    </xdr:pic>
  </etc:cellImage>
  <etc:cellImage>
    <xdr:pic>
      <xdr:nvPicPr>
        <xdr:cNvPr id="205" name="ID_94D34FBDB4444418A677EA16C6BA83F6"/>
        <xdr:cNvPicPr>
          <a:picLocks noChangeAspect="1"/>
        </xdr:cNvPicPr>
      </xdr:nvPicPr>
      <xdr:blipFill>
        <a:blip r:embed="rId199"/>
        <a:stretch>
          <a:fillRect/>
        </a:stretch>
      </xdr:blipFill>
      <xdr:spPr>
        <a:xfrm>
          <a:off x="8496300" y="24060150"/>
          <a:ext cx="8086725" cy="8258175"/>
        </a:xfrm>
        <a:prstGeom prst="rect">
          <a:avLst/>
        </a:prstGeom>
        <a:noFill/>
        <a:ln w="9525">
          <a:noFill/>
        </a:ln>
      </xdr:spPr>
    </xdr:pic>
  </etc:cellImage>
  <etc:cellImage>
    <xdr:pic>
      <xdr:nvPicPr>
        <xdr:cNvPr id="206" name="ID_DFF4D2F8DA404C899C07F82D6BA51122"/>
        <xdr:cNvPicPr>
          <a:picLocks noChangeAspect="1"/>
        </xdr:cNvPicPr>
      </xdr:nvPicPr>
      <xdr:blipFill>
        <a:blip r:embed="rId200"/>
        <a:stretch>
          <a:fillRect/>
        </a:stretch>
      </xdr:blipFill>
      <xdr:spPr>
        <a:xfrm>
          <a:off x="8467725" y="21859875"/>
          <a:ext cx="6553200" cy="5029200"/>
        </a:xfrm>
        <a:prstGeom prst="rect">
          <a:avLst/>
        </a:prstGeom>
        <a:noFill/>
        <a:ln w="9525">
          <a:noFill/>
        </a:ln>
      </xdr:spPr>
    </xdr:pic>
  </etc:cellImage>
  <etc:cellImage>
    <xdr:pic>
      <xdr:nvPicPr>
        <xdr:cNvPr id="207" name="ID_8BA81F4A737F4B4B8D1E694C75CA8A43"/>
        <xdr:cNvPicPr>
          <a:picLocks noChangeAspect="1"/>
        </xdr:cNvPicPr>
      </xdr:nvPicPr>
      <xdr:blipFill>
        <a:blip r:embed="rId201"/>
        <a:stretch>
          <a:fillRect/>
        </a:stretch>
      </xdr:blipFill>
      <xdr:spPr>
        <a:xfrm>
          <a:off x="8429625" y="22199600"/>
          <a:ext cx="6600825" cy="8743950"/>
        </a:xfrm>
        <a:prstGeom prst="rect">
          <a:avLst/>
        </a:prstGeom>
        <a:noFill/>
        <a:ln w="9525">
          <a:noFill/>
        </a:ln>
      </xdr:spPr>
    </xdr:pic>
  </etc:cellImage>
  <etc:cellImage>
    <xdr:pic>
      <xdr:nvPicPr>
        <xdr:cNvPr id="208" name="ID_D1A8B8179D4B4C599D52E89C1FED0878"/>
        <xdr:cNvPicPr>
          <a:picLocks noChangeAspect="1"/>
        </xdr:cNvPicPr>
      </xdr:nvPicPr>
      <xdr:blipFill>
        <a:blip r:embed="rId202"/>
        <a:stretch>
          <a:fillRect/>
        </a:stretch>
      </xdr:blipFill>
      <xdr:spPr>
        <a:xfrm>
          <a:off x="5514975" y="19186525"/>
          <a:ext cx="5153025" cy="9296400"/>
        </a:xfrm>
        <a:prstGeom prst="rect">
          <a:avLst/>
        </a:prstGeom>
        <a:noFill/>
        <a:ln w="9525">
          <a:noFill/>
        </a:ln>
      </xdr:spPr>
    </xdr:pic>
  </etc:cellImage>
  <etc:cellImage>
    <xdr:pic>
      <xdr:nvPicPr>
        <xdr:cNvPr id="209" name="ID_9EB5768A8793480DAB8C301C9547833B"/>
        <xdr:cNvPicPr>
          <a:picLocks noChangeAspect="1"/>
        </xdr:cNvPicPr>
      </xdr:nvPicPr>
      <xdr:blipFill>
        <a:blip r:embed="rId203"/>
        <a:stretch>
          <a:fillRect/>
        </a:stretch>
      </xdr:blipFill>
      <xdr:spPr>
        <a:xfrm>
          <a:off x="8410575" y="22869525"/>
          <a:ext cx="7219950" cy="9886950"/>
        </a:xfrm>
        <a:prstGeom prst="rect">
          <a:avLst/>
        </a:prstGeom>
        <a:noFill/>
        <a:ln w="9525">
          <a:noFill/>
        </a:ln>
      </xdr:spPr>
    </xdr:pic>
  </etc:cellImage>
  <etc:cellImage>
    <xdr:pic>
      <xdr:nvPicPr>
        <xdr:cNvPr id="210" name="ID_C3667BCF20AE40868AE947AD5991088B"/>
        <xdr:cNvPicPr>
          <a:picLocks noChangeAspect="1"/>
        </xdr:cNvPicPr>
      </xdr:nvPicPr>
      <xdr:blipFill>
        <a:blip r:embed="rId204"/>
        <a:stretch>
          <a:fillRect/>
        </a:stretch>
      </xdr:blipFill>
      <xdr:spPr>
        <a:xfrm>
          <a:off x="5524500" y="22596475"/>
          <a:ext cx="7115175" cy="9172575"/>
        </a:xfrm>
        <a:prstGeom prst="rect">
          <a:avLst/>
        </a:prstGeom>
        <a:noFill/>
        <a:ln w="9525">
          <a:noFill/>
        </a:ln>
      </xdr:spPr>
    </xdr:pic>
  </etc:cellImage>
  <etc:cellImage>
    <xdr:pic>
      <xdr:nvPicPr>
        <xdr:cNvPr id="211" name="ID_3041EE2A02EB499B829CAE97DEEB3438"/>
        <xdr:cNvPicPr>
          <a:picLocks noChangeAspect="1"/>
        </xdr:cNvPicPr>
      </xdr:nvPicPr>
      <xdr:blipFill>
        <a:blip r:embed="rId205"/>
        <a:stretch>
          <a:fillRect/>
        </a:stretch>
      </xdr:blipFill>
      <xdr:spPr>
        <a:xfrm>
          <a:off x="8486775" y="20764500"/>
          <a:ext cx="6076950" cy="8963025"/>
        </a:xfrm>
        <a:prstGeom prst="rect">
          <a:avLst/>
        </a:prstGeom>
        <a:noFill/>
        <a:ln w="9525">
          <a:noFill/>
        </a:ln>
      </xdr:spPr>
    </xdr:pic>
  </etc:cellImage>
  <etc:cellImage>
    <xdr:pic>
      <xdr:nvPicPr>
        <xdr:cNvPr id="212" name="ID_499CA2DCBD4B455987196AF57C62643B"/>
        <xdr:cNvPicPr>
          <a:picLocks noChangeAspect="1"/>
        </xdr:cNvPicPr>
      </xdr:nvPicPr>
      <xdr:blipFill>
        <a:blip r:embed="rId206"/>
        <a:stretch>
          <a:fillRect/>
        </a:stretch>
      </xdr:blipFill>
      <xdr:spPr>
        <a:xfrm>
          <a:off x="8439150" y="19631025"/>
          <a:ext cx="7372350" cy="7477125"/>
        </a:xfrm>
        <a:prstGeom prst="rect">
          <a:avLst/>
        </a:prstGeom>
        <a:noFill/>
        <a:ln w="9525">
          <a:noFill/>
        </a:ln>
      </xdr:spPr>
    </xdr:pic>
  </etc:cellImage>
  <etc:cellImage>
    <xdr:pic>
      <xdr:nvPicPr>
        <xdr:cNvPr id="213" name="ID_92946AE255DF4D6AB2A24A0D811650DC"/>
        <xdr:cNvPicPr>
          <a:picLocks noChangeAspect="1"/>
        </xdr:cNvPicPr>
      </xdr:nvPicPr>
      <xdr:blipFill>
        <a:blip r:embed="rId207"/>
        <a:stretch>
          <a:fillRect/>
        </a:stretch>
      </xdr:blipFill>
      <xdr:spPr>
        <a:xfrm>
          <a:off x="8448675" y="21104225"/>
          <a:ext cx="6762750" cy="8067675"/>
        </a:xfrm>
        <a:prstGeom prst="rect">
          <a:avLst/>
        </a:prstGeom>
        <a:noFill/>
        <a:ln w="9525">
          <a:noFill/>
        </a:ln>
      </xdr:spPr>
    </xdr:pic>
  </etc:cellImage>
  <etc:cellImage>
    <xdr:pic>
      <xdr:nvPicPr>
        <xdr:cNvPr id="214" name="ID_46606CF545F9400E9995DFD9C304A1D6"/>
        <xdr:cNvPicPr>
          <a:picLocks noChangeAspect="1"/>
        </xdr:cNvPicPr>
      </xdr:nvPicPr>
      <xdr:blipFill>
        <a:blip r:embed="rId208"/>
        <a:stretch>
          <a:fillRect/>
        </a:stretch>
      </xdr:blipFill>
      <xdr:spPr>
        <a:xfrm>
          <a:off x="5600700" y="17119600"/>
          <a:ext cx="7210425" cy="8877300"/>
        </a:xfrm>
        <a:prstGeom prst="rect">
          <a:avLst/>
        </a:prstGeom>
        <a:noFill/>
        <a:ln w="9525">
          <a:noFill/>
        </a:ln>
      </xdr:spPr>
    </xdr:pic>
  </etc:cellImage>
  <etc:cellImage>
    <xdr:pic>
      <xdr:nvPicPr>
        <xdr:cNvPr id="215" name="ID_FC619971D7FB43C582CBF56207228B70"/>
        <xdr:cNvPicPr>
          <a:picLocks noChangeAspect="1"/>
        </xdr:cNvPicPr>
      </xdr:nvPicPr>
      <xdr:blipFill>
        <a:blip r:embed="rId209"/>
        <a:stretch>
          <a:fillRect/>
        </a:stretch>
      </xdr:blipFill>
      <xdr:spPr>
        <a:xfrm>
          <a:off x="8439150" y="20320000"/>
          <a:ext cx="7210425" cy="6924675"/>
        </a:xfrm>
        <a:prstGeom prst="rect">
          <a:avLst/>
        </a:prstGeom>
        <a:noFill/>
        <a:ln w="9525">
          <a:noFill/>
        </a:ln>
      </xdr:spPr>
    </xdr:pic>
  </etc:cellImage>
  <etc:cellImage>
    <xdr:pic>
      <xdr:nvPicPr>
        <xdr:cNvPr id="216" name="ID_18914656D45043B58E0270A4CA3A5D4C"/>
        <xdr:cNvPicPr>
          <a:picLocks noChangeAspect="1"/>
        </xdr:cNvPicPr>
      </xdr:nvPicPr>
      <xdr:blipFill>
        <a:blip r:embed="rId210"/>
        <a:stretch>
          <a:fillRect/>
        </a:stretch>
      </xdr:blipFill>
      <xdr:spPr>
        <a:xfrm>
          <a:off x="8477250" y="18923000"/>
          <a:ext cx="6877050" cy="8420100"/>
        </a:xfrm>
        <a:prstGeom prst="rect">
          <a:avLst/>
        </a:prstGeom>
        <a:noFill/>
        <a:ln w="9525">
          <a:noFill/>
        </a:ln>
      </xdr:spPr>
    </xdr:pic>
  </etc:cellImage>
  <etc:cellImage>
    <xdr:pic>
      <xdr:nvPicPr>
        <xdr:cNvPr id="217" name="ID_EA29762058E24827B5650AF83253AFE9"/>
        <xdr:cNvPicPr>
          <a:picLocks noChangeAspect="1"/>
        </xdr:cNvPicPr>
      </xdr:nvPicPr>
      <xdr:blipFill>
        <a:blip r:embed="rId211"/>
        <a:stretch>
          <a:fillRect/>
        </a:stretch>
      </xdr:blipFill>
      <xdr:spPr>
        <a:xfrm>
          <a:off x="8477250" y="19205575"/>
          <a:ext cx="6981825" cy="6534150"/>
        </a:xfrm>
        <a:prstGeom prst="rect">
          <a:avLst/>
        </a:prstGeom>
        <a:noFill/>
        <a:ln w="9525">
          <a:noFill/>
        </a:ln>
      </xdr:spPr>
    </xdr:pic>
  </etc:cellImage>
  <etc:cellImage>
    <xdr:pic>
      <xdr:nvPicPr>
        <xdr:cNvPr id="218" name="ID_7E7917BC3C584BFEA2531893F02086E9"/>
        <xdr:cNvPicPr>
          <a:picLocks noChangeAspect="1"/>
        </xdr:cNvPicPr>
      </xdr:nvPicPr>
      <xdr:blipFill>
        <a:blip r:embed="rId212"/>
        <a:stretch>
          <a:fillRect/>
        </a:stretch>
      </xdr:blipFill>
      <xdr:spPr>
        <a:xfrm>
          <a:off x="8496300" y="19951700"/>
          <a:ext cx="6477000" cy="3600450"/>
        </a:xfrm>
        <a:prstGeom prst="rect">
          <a:avLst/>
        </a:prstGeom>
        <a:noFill/>
        <a:ln w="9525">
          <a:noFill/>
        </a:ln>
      </xdr:spPr>
    </xdr:pic>
  </etc:cellImage>
  <etc:cellImage>
    <xdr:pic>
      <xdr:nvPicPr>
        <xdr:cNvPr id="219" name="ID_3FF86F0646004436AAC2AA8334FC3A38"/>
        <xdr:cNvPicPr>
          <a:picLocks noChangeAspect="1"/>
        </xdr:cNvPicPr>
      </xdr:nvPicPr>
      <xdr:blipFill>
        <a:blip r:embed="rId213"/>
        <a:stretch>
          <a:fillRect/>
        </a:stretch>
      </xdr:blipFill>
      <xdr:spPr>
        <a:xfrm>
          <a:off x="8467725" y="18119725"/>
          <a:ext cx="6800850" cy="5915025"/>
        </a:xfrm>
        <a:prstGeom prst="rect">
          <a:avLst/>
        </a:prstGeom>
        <a:noFill/>
        <a:ln w="9525">
          <a:noFill/>
        </a:ln>
      </xdr:spPr>
    </xdr:pic>
  </etc:cellImage>
  <etc:cellImage>
    <xdr:pic>
      <xdr:nvPicPr>
        <xdr:cNvPr id="220" name="ID_3FD47EEE5F0A4008AD6E24E53BD066BC"/>
        <xdr:cNvPicPr>
          <a:picLocks noChangeAspect="1"/>
        </xdr:cNvPicPr>
      </xdr:nvPicPr>
      <xdr:blipFill>
        <a:blip r:embed="rId214"/>
        <a:stretch>
          <a:fillRect/>
        </a:stretch>
      </xdr:blipFill>
      <xdr:spPr>
        <a:xfrm>
          <a:off x="8486775" y="18459450"/>
          <a:ext cx="6934200" cy="4572000"/>
        </a:xfrm>
        <a:prstGeom prst="rect">
          <a:avLst/>
        </a:prstGeom>
        <a:noFill/>
        <a:ln w="9525">
          <a:noFill/>
        </a:ln>
      </xdr:spPr>
    </xdr:pic>
  </etc:cellImage>
  <etc:cellImage>
    <xdr:pic>
      <xdr:nvPicPr>
        <xdr:cNvPr id="221" name="ID_3487610DDF544E029764C5D3208ED950"/>
        <xdr:cNvPicPr>
          <a:picLocks noChangeAspect="1"/>
        </xdr:cNvPicPr>
      </xdr:nvPicPr>
      <xdr:blipFill>
        <a:blip r:embed="rId215"/>
        <a:stretch>
          <a:fillRect/>
        </a:stretch>
      </xdr:blipFill>
      <xdr:spPr>
        <a:xfrm>
          <a:off x="5695950" y="5616575"/>
          <a:ext cx="6867525" cy="3476625"/>
        </a:xfrm>
        <a:prstGeom prst="rect">
          <a:avLst/>
        </a:prstGeom>
        <a:noFill/>
        <a:ln w="9525">
          <a:noFill/>
        </a:ln>
      </xdr:spPr>
    </xdr:pic>
  </etc:cellImage>
  <etc:cellImage>
    <xdr:pic>
      <xdr:nvPicPr>
        <xdr:cNvPr id="222" name="ID_4498C5B56112468D89D9C32B83482EA4"/>
        <xdr:cNvPicPr>
          <a:picLocks noChangeAspect="1"/>
        </xdr:cNvPicPr>
      </xdr:nvPicPr>
      <xdr:blipFill>
        <a:blip r:embed="rId216"/>
        <a:stretch>
          <a:fillRect/>
        </a:stretch>
      </xdr:blipFill>
      <xdr:spPr>
        <a:xfrm>
          <a:off x="5448300" y="22898100"/>
          <a:ext cx="7124700" cy="10706100"/>
        </a:xfrm>
        <a:prstGeom prst="rect">
          <a:avLst/>
        </a:prstGeom>
        <a:noFill/>
        <a:ln w="9525">
          <a:noFill/>
        </a:ln>
      </xdr:spPr>
    </xdr:pic>
  </etc:cellImage>
  <etc:cellImage>
    <xdr:pic>
      <xdr:nvPicPr>
        <xdr:cNvPr id="223" name="ID_6A7AB23EFBC349EE83F32DE88F5F8D7E"/>
        <xdr:cNvPicPr>
          <a:picLocks noChangeAspect="1"/>
        </xdr:cNvPicPr>
      </xdr:nvPicPr>
      <xdr:blipFill>
        <a:blip r:embed="rId217"/>
        <a:stretch>
          <a:fillRect/>
        </a:stretch>
      </xdr:blipFill>
      <xdr:spPr>
        <a:xfrm>
          <a:off x="5505450" y="21831300"/>
          <a:ext cx="6734175" cy="3743325"/>
        </a:xfrm>
        <a:prstGeom prst="rect">
          <a:avLst/>
        </a:prstGeom>
        <a:noFill/>
        <a:ln w="9525">
          <a:noFill/>
        </a:ln>
      </xdr:spPr>
    </xdr:pic>
  </etc:cellImage>
  <etc:cellImage>
    <xdr:pic>
      <xdr:nvPicPr>
        <xdr:cNvPr id="224" name="ID_2F61621A4C504EA7A6809EAB60181BA1"/>
        <xdr:cNvPicPr>
          <a:picLocks noChangeAspect="1"/>
        </xdr:cNvPicPr>
      </xdr:nvPicPr>
      <xdr:blipFill>
        <a:blip r:embed="rId218"/>
        <a:stretch>
          <a:fillRect/>
        </a:stretch>
      </xdr:blipFill>
      <xdr:spPr>
        <a:xfrm>
          <a:off x="8448675" y="23285450"/>
          <a:ext cx="6953250" cy="9439275"/>
        </a:xfrm>
        <a:prstGeom prst="rect">
          <a:avLst/>
        </a:prstGeom>
        <a:noFill/>
        <a:ln w="9525">
          <a:noFill/>
        </a:ln>
      </xdr:spPr>
    </xdr:pic>
  </etc:cellImage>
  <etc:cellImage>
    <xdr:pic>
      <xdr:nvPicPr>
        <xdr:cNvPr id="225" name="ID_5EC774AF02264BF79878CF88BE8AC28D"/>
        <xdr:cNvPicPr>
          <a:picLocks noChangeAspect="1"/>
        </xdr:cNvPicPr>
      </xdr:nvPicPr>
      <xdr:blipFill>
        <a:blip r:embed="rId219"/>
        <a:stretch>
          <a:fillRect/>
        </a:stretch>
      </xdr:blipFill>
      <xdr:spPr>
        <a:xfrm>
          <a:off x="5448300" y="23606125"/>
          <a:ext cx="7029450" cy="9601200"/>
        </a:xfrm>
        <a:prstGeom prst="rect">
          <a:avLst/>
        </a:prstGeom>
        <a:noFill/>
        <a:ln w="9525">
          <a:noFill/>
        </a:ln>
      </xdr:spPr>
    </xdr:pic>
  </etc:cellImage>
  <etc:cellImage>
    <xdr:pic>
      <xdr:nvPicPr>
        <xdr:cNvPr id="226" name="ID_787EF99C314043DCA754BE9FB9673F0A"/>
        <xdr:cNvPicPr>
          <a:picLocks noChangeAspect="1"/>
        </xdr:cNvPicPr>
      </xdr:nvPicPr>
      <xdr:blipFill>
        <a:blip r:embed="rId220"/>
        <a:stretch>
          <a:fillRect/>
        </a:stretch>
      </xdr:blipFill>
      <xdr:spPr>
        <a:xfrm>
          <a:off x="5514975" y="17005300"/>
          <a:ext cx="6419850" cy="6381750"/>
        </a:xfrm>
        <a:prstGeom prst="rect">
          <a:avLst/>
        </a:prstGeom>
        <a:noFill/>
        <a:ln w="9525">
          <a:noFill/>
        </a:ln>
      </xdr:spPr>
    </xdr:pic>
  </etc:cellImage>
  <etc:cellImage>
    <xdr:pic>
      <xdr:nvPicPr>
        <xdr:cNvPr id="227" name="ID_89A4F0B64F714CA694C9E1E7BECA7AF9"/>
        <xdr:cNvPicPr>
          <a:picLocks noChangeAspect="1"/>
        </xdr:cNvPicPr>
      </xdr:nvPicPr>
      <xdr:blipFill>
        <a:blip r:embed="rId221"/>
        <a:stretch>
          <a:fillRect/>
        </a:stretch>
      </xdr:blipFill>
      <xdr:spPr>
        <a:xfrm>
          <a:off x="5476875" y="17770475"/>
          <a:ext cx="6248400" cy="6667500"/>
        </a:xfrm>
        <a:prstGeom prst="rect">
          <a:avLst/>
        </a:prstGeom>
        <a:noFill/>
        <a:ln w="9525">
          <a:noFill/>
        </a:ln>
      </xdr:spPr>
    </xdr:pic>
  </etc:cellImage>
  <etc:cellImage>
    <xdr:pic>
      <xdr:nvPicPr>
        <xdr:cNvPr id="228" name="ID_3F235132F33542228A4EF66F0A6AA38A"/>
        <xdr:cNvPicPr>
          <a:picLocks noChangeAspect="1"/>
        </xdr:cNvPicPr>
      </xdr:nvPicPr>
      <xdr:blipFill>
        <a:blip r:embed="rId222"/>
        <a:stretch>
          <a:fillRect/>
        </a:stretch>
      </xdr:blipFill>
      <xdr:spPr>
        <a:xfrm>
          <a:off x="5457825" y="17440275"/>
          <a:ext cx="6315075" cy="21402675"/>
        </a:xfrm>
        <a:prstGeom prst="rect">
          <a:avLst/>
        </a:prstGeom>
        <a:noFill/>
        <a:ln w="9525">
          <a:noFill/>
        </a:ln>
      </xdr:spPr>
    </xdr:pic>
  </etc:cellImage>
  <etc:cellImage>
    <xdr:pic>
      <xdr:nvPicPr>
        <xdr:cNvPr id="229" name="ID_91939A2A1D22475A979F8A3624DF32F3"/>
        <xdr:cNvPicPr>
          <a:picLocks noChangeAspect="1"/>
        </xdr:cNvPicPr>
      </xdr:nvPicPr>
      <xdr:blipFill>
        <a:blip r:embed="rId223"/>
        <a:stretch>
          <a:fillRect/>
        </a:stretch>
      </xdr:blipFill>
      <xdr:spPr>
        <a:xfrm>
          <a:off x="5457825" y="10064750"/>
          <a:ext cx="6838950" cy="9782175"/>
        </a:xfrm>
        <a:prstGeom prst="rect">
          <a:avLst/>
        </a:prstGeom>
        <a:noFill/>
        <a:ln w="9525">
          <a:noFill/>
        </a:ln>
      </xdr:spPr>
    </xdr:pic>
  </etc:cellImage>
  <etc:cellImage>
    <xdr:pic>
      <xdr:nvPicPr>
        <xdr:cNvPr id="230" name="ID_01888694AE6C4DCEB5FAA12CF9A2A882"/>
        <xdr:cNvPicPr>
          <a:picLocks noChangeAspect="1"/>
        </xdr:cNvPicPr>
      </xdr:nvPicPr>
      <xdr:blipFill>
        <a:blip r:embed="rId224"/>
        <a:stretch>
          <a:fillRect/>
        </a:stretch>
      </xdr:blipFill>
      <xdr:spPr>
        <a:xfrm>
          <a:off x="5467350" y="15125700"/>
          <a:ext cx="6448425" cy="69370575"/>
        </a:xfrm>
        <a:prstGeom prst="rect">
          <a:avLst/>
        </a:prstGeom>
        <a:noFill/>
        <a:ln w="9525">
          <a:noFill/>
        </a:ln>
      </xdr:spPr>
    </xdr:pic>
  </etc:cellImage>
  <etc:cellImage>
    <xdr:pic>
      <xdr:nvPicPr>
        <xdr:cNvPr id="231" name="ID_E8E95F0D137C4477B5DC412BEE0E7F96"/>
        <xdr:cNvPicPr>
          <a:picLocks noChangeAspect="1"/>
        </xdr:cNvPicPr>
      </xdr:nvPicPr>
      <xdr:blipFill>
        <a:blip r:embed="rId225"/>
        <a:stretch>
          <a:fillRect/>
        </a:stretch>
      </xdr:blipFill>
      <xdr:spPr>
        <a:xfrm>
          <a:off x="5553075" y="10801350"/>
          <a:ext cx="6105525" cy="12744450"/>
        </a:xfrm>
        <a:prstGeom prst="rect">
          <a:avLst/>
        </a:prstGeom>
        <a:noFill/>
        <a:ln w="9525">
          <a:noFill/>
        </a:ln>
      </xdr:spPr>
    </xdr:pic>
  </etc:cellImage>
  <etc:cellImage>
    <xdr:pic>
      <xdr:nvPicPr>
        <xdr:cNvPr id="232" name="ID_A03E17E3168B42E4948AF2D4990BF7A1"/>
        <xdr:cNvPicPr>
          <a:picLocks noChangeAspect="1"/>
        </xdr:cNvPicPr>
      </xdr:nvPicPr>
      <xdr:blipFill>
        <a:blip r:embed="rId226"/>
        <a:stretch>
          <a:fillRect/>
        </a:stretch>
      </xdr:blipFill>
      <xdr:spPr>
        <a:xfrm>
          <a:off x="5476875" y="15986125"/>
          <a:ext cx="6324600" cy="41081325"/>
        </a:xfrm>
        <a:prstGeom prst="rect">
          <a:avLst/>
        </a:prstGeom>
        <a:noFill/>
        <a:ln w="9525">
          <a:noFill/>
        </a:ln>
      </xdr:spPr>
    </xdr:pic>
  </etc:cellImage>
  <etc:cellImage>
    <xdr:pic>
      <xdr:nvPicPr>
        <xdr:cNvPr id="233" name="ID_0A04027B1D8849239E8D0B6ADBA65A8D"/>
        <xdr:cNvPicPr>
          <a:picLocks noChangeAspect="1"/>
        </xdr:cNvPicPr>
      </xdr:nvPicPr>
      <xdr:blipFill>
        <a:blip r:embed="rId227"/>
        <a:stretch>
          <a:fillRect/>
        </a:stretch>
      </xdr:blipFill>
      <xdr:spPr>
        <a:xfrm>
          <a:off x="5457825" y="12614275"/>
          <a:ext cx="6962775" cy="9867900"/>
        </a:xfrm>
        <a:prstGeom prst="rect">
          <a:avLst/>
        </a:prstGeom>
        <a:noFill/>
        <a:ln w="9525">
          <a:noFill/>
        </a:ln>
      </xdr:spPr>
    </xdr:pic>
  </etc:cellImage>
  <etc:cellImage>
    <xdr:pic>
      <xdr:nvPicPr>
        <xdr:cNvPr id="234" name="ID_87EEFF38187A40B39654C0D198192609"/>
        <xdr:cNvPicPr>
          <a:picLocks noChangeAspect="1"/>
        </xdr:cNvPicPr>
      </xdr:nvPicPr>
      <xdr:blipFill>
        <a:blip r:embed="rId228"/>
        <a:stretch>
          <a:fillRect/>
        </a:stretch>
      </xdr:blipFill>
      <xdr:spPr>
        <a:xfrm>
          <a:off x="5553075" y="10585450"/>
          <a:ext cx="7181850" cy="8029575"/>
        </a:xfrm>
        <a:prstGeom prst="rect">
          <a:avLst/>
        </a:prstGeom>
        <a:noFill/>
        <a:ln w="9525">
          <a:noFill/>
        </a:ln>
      </xdr:spPr>
    </xdr:pic>
  </etc:cellImage>
  <etc:cellImage>
    <xdr:pic>
      <xdr:nvPicPr>
        <xdr:cNvPr id="235" name="ID_B4BB2B8CF0C44D6CB80FEDD7DC3E06D3"/>
        <xdr:cNvPicPr>
          <a:picLocks noChangeAspect="1"/>
        </xdr:cNvPicPr>
      </xdr:nvPicPr>
      <xdr:blipFill>
        <a:blip r:embed="rId229"/>
        <a:stretch>
          <a:fillRect/>
        </a:stretch>
      </xdr:blipFill>
      <xdr:spPr>
        <a:xfrm>
          <a:off x="5562600" y="13039725"/>
          <a:ext cx="6515100" cy="7496175"/>
        </a:xfrm>
        <a:prstGeom prst="rect">
          <a:avLst/>
        </a:prstGeom>
        <a:noFill/>
        <a:ln w="9525">
          <a:noFill/>
        </a:ln>
      </xdr:spPr>
    </xdr:pic>
  </etc:cellImage>
  <etc:cellImage>
    <xdr:pic>
      <xdr:nvPicPr>
        <xdr:cNvPr id="236" name="ID_C56391C3EF2240F18D5AF6C83FBF0A68"/>
        <xdr:cNvPicPr>
          <a:picLocks noChangeAspect="1"/>
        </xdr:cNvPicPr>
      </xdr:nvPicPr>
      <xdr:blipFill>
        <a:blip r:embed="rId230"/>
        <a:stretch>
          <a:fillRect/>
        </a:stretch>
      </xdr:blipFill>
      <xdr:spPr>
        <a:xfrm>
          <a:off x="5619750" y="9309100"/>
          <a:ext cx="6810375" cy="6057900"/>
        </a:xfrm>
        <a:prstGeom prst="rect">
          <a:avLst/>
        </a:prstGeom>
        <a:noFill/>
        <a:ln w="9525">
          <a:noFill/>
        </a:ln>
      </xdr:spPr>
    </xdr:pic>
  </etc:cellImage>
  <etc:cellImage>
    <xdr:pic>
      <xdr:nvPicPr>
        <xdr:cNvPr id="237" name="ID_9A873B86885D408A8835D88B3E3B4751"/>
        <xdr:cNvPicPr>
          <a:picLocks noChangeAspect="1"/>
        </xdr:cNvPicPr>
      </xdr:nvPicPr>
      <xdr:blipFill>
        <a:blip r:embed="rId231"/>
        <a:stretch>
          <a:fillRect/>
        </a:stretch>
      </xdr:blipFill>
      <xdr:spPr>
        <a:xfrm>
          <a:off x="5495925" y="11074400"/>
          <a:ext cx="6315075" cy="8801100"/>
        </a:xfrm>
        <a:prstGeom prst="rect">
          <a:avLst/>
        </a:prstGeom>
        <a:noFill/>
        <a:ln w="9525">
          <a:noFill/>
        </a:ln>
      </xdr:spPr>
    </xdr:pic>
  </etc:cellImage>
  <etc:cellImage>
    <xdr:pic>
      <xdr:nvPicPr>
        <xdr:cNvPr id="238" name="ID_71677A1BD4E048BFBFF7BB43CDF7A3E3"/>
        <xdr:cNvPicPr>
          <a:picLocks noChangeAspect="1"/>
        </xdr:cNvPicPr>
      </xdr:nvPicPr>
      <xdr:blipFill>
        <a:blip r:embed="rId232"/>
        <a:stretch>
          <a:fillRect/>
        </a:stretch>
      </xdr:blipFill>
      <xdr:spPr>
        <a:xfrm>
          <a:off x="5534025" y="5984875"/>
          <a:ext cx="6343650" cy="7229475"/>
        </a:xfrm>
        <a:prstGeom prst="rect">
          <a:avLst/>
        </a:prstGeom>
        <a:noFill/>
        <a:ln w="9525">
          <a:noFill/>
        </a:ln>
      </xdr:spPr>
    </xdr:pic>
  </etc:cellImage>
  <etc:cellImage>
    <xdr:pic>
      <xdr:nvPicPr>
        <xdr:cNvPr id="239" name="ID_693A1045E2B5460CBC12436AD63647DE"/>
        <xdr:cNvPicPr>
          <a:picLocks noChangeAspect="1"/>
        </xdr:cNvPicPr>
      </xdr:nvPicPr>
      <xdr:blipFill>
        <a:blip r:embed="rId233"/>
        <a:stretch>
          <a:fillRect/>
        </a:stretch>
      </xdr:blipFill>
      <xdr:spPr>
        <a:xfrm>
          <a:off x="5514975" y="6778625"/>
          <a:ext cx="6562725" cy="6886575"/>
        </a:xfrm>
        <a:prstGeom prst="rect">
          <a:avLst/>
        </a:prstGeom>
        <a:noFill/>
        <a:ln w="9525">
          <a:noFill/>
        </a:ln>
      </xdr:spPr>
    </xdr:pic>
  </etc:cellImage>
  <etc:cellImage>
    <xdr:pic>
      <xdr:nvPicPr>
        <xdr:cNvPr id="240" name="ID_8A352F4160E04876AA52EF1B903C4642"/>
        <xdr:cNvPicPr>
          <a:picLocks noChangeAspect="1"/>
        </xdr:cNvPicPr>
      </xdr:nvPicPr>
      <xdr:blipFill>
        <a:blip r:embed="rId234"/>
        <a:stretch>
          <a:fillRect/>
        </a:stretch>
      </xdr:blipFill>
      <xdr:spPr>
        <a:xfrm>
          <a:off x="5572125" y="7242175"/>
          <a:ext cx="7153275" cy="8972550"/>
        </a:xfrm>
        <a:prstGeom prst="rect">
          <a:avLst/>
        </a:prstGeom>
        <a:noFill/>
        <a:ln w="9525">
          <a:noFill/>
        </a:ln>
      </xdr:spPr>
    </xdr:pic>
  </etc:cellImage>
  <etc:cellImage>
    <xdr:pic>
      <xdr:nvPicPr>
        <xdr:cNvPr id="241" name="ID_7790483DDFC54AB0A959A17744305C8B"/>
        <xdr:cNvPicPr>
          <a:picLocks noChangeAspect="1"/>
        </xdr:cNvPicPr>
      </xdr:nvPicPr>
      <xdr:blipFill>
        <a:blip r:embed="rId235"/>
        <a:stretch>
          <a:fillRect/>
        </a:stretch>
      </xdr:blipFill>
      <xdr:spPr>
        <a:xfrm>
          <a:off x="5591175" y="2282825"/>
          <a:ext cx="6743700" cy="10629900"/>
        </a:xfrm>
        <a:prstGeom prst="rect">
          <a:avLst/>
        </a:prstGeom>
        <a:noFill/>
        <a:ln w="9525">
          <a:noFill/>
        </a:ln>
      </xdr:spPr>
    </xdr:pic>
  </etc:cellImage>
  <etc:cellImage>
    <xdr:pic>
      <xdr:nvPicPr>
        <xdr:cNvPr id="242" name="ID_0E005B7A63B24F38830E87E8A2544EEC"/>
        <xdr:cNvPicPr>
          <a:picLocks noChangeAspect="1"/>
        </xdr:cNvPicPr>
      </xdr:nvPicPr>
      <xdr:blipFill>
        <a:blip r:embed="rId236"/>
        <a:stretch>
          <a:fillRect/>
        </a:stretch>
      </xdr:blipFill>
      <xdr:spPr>
        <a:xfrm>
          <a:off x="5486400" y="4095750"/>
          <a:ext cx="6896100" cy="6191250"/>
        </a:xfrm>
        <a:prstGeom prst="rect">
          <a:avLst/>
        </a:prstGeom>
        <a:noFill/>
        <a:ln w="9525">
          <a:noFill/>
        </a:ln>
      </xdr:spPr>
    </xdr:pic>
  </etc:cellImage>
  <etc:cellImage>
    <xdr:pic>
      <xdr:nvPicPr>
        <xdr:cNvPr id="243" name="ID_E7ACF1D71DE04F039A09B7C3148C3259"/>
        <xdr:cNvPicPr>
          <a:picLocks noChangeAspect="1"/>
        </xdr:cNvPicPr>
      </xdr:nvPicPr>
      <xdr:blipFill>
        <a:blip r:embed="rId237"/>
        <a:stretch>
          <a:fillRect/>
        </a:stretch>
      </xdr:blipFill>
      <xdr:spPr>
        <a:xfrm>
          <a:off x="5591175" y="2066925"/>
          <a:ext cx="7134225" cy="5067300"/>
        </a:xfrm>
        <a:prstGeom prst="rect">
          <a:avLst/>
        </a:prstGeom>
        <a:noFill/>
        <a:ln w="9525">
          <a:noFill/>
        </a:ln>
      </xdr:spPr>
    </xdr:pic>
  </etc:cellImage>
  <etc:cellImage>
    <xdr:pic>
      <xdr:nvPicPr>
        <xdr:cNvPr id="244" name="ID_AA2B5D8F5BAB4E3587388B275F1229A4"/>
        <xdr:cNvPicPr>
          <a:picLocks noChangeAspect="1"/>
        </xdr:cNvPicPr>
      </xdr:nvPicPr>
      <xdr:blipFill>
        <a:blip r:embed="rId238"/>
        <a:stretch>
          <a:fillRect/>
        </a:stretch>
      </xdr:blipFill>
      <xdr:spPr>
        <a:xfrm>
          <a:off x="5486400" y="1168400"/>
          <a:ext cx="7248525" cy="10010775"/>
        </a:xfrm>
        <a:prstGeom prst="rect">
          <a:avLst/>
        </a:prstGeom>
        <a:noFill/>
        <a:ln w="9525">
          <a:noFill/>
        </a:ln>
      </xdr:spPr>
    </xdr:pic>
  </etc:cellImage>
  <etc:cellImage>
    <xdr:pic>
      <xdr:nvPicPr>
        <xdr:cNvPr id="245" name="ID_5A50BB995C8E4FB89F27452EB3F86C63"/>
        <xdr:cNvPicPr>
          <a:picLocks noChangeAspect="1"/>
        </xdr:cNvPicPr>
      </xdr:nvPicPr>
      <xdr:blipFill>
        <a:blip r:embed="rId239"/>
        <a:stretch>
          <a:fillRect/>
        </a:stretch>
      </xdr:blipFill>
      <xdr:spPr>
        <a:xfrm>
          <a:off x="5695950" y="857250"/>
          <a:ext cx="6667500" cy="8867775"/>
        </a:xfrm>
        <a:prstGeom prst="rect">
          <a:avLst/>
        </a:prstGeom>
        <a:noFill/>
        <a:ln w="9525">
          <a:noFill/>
        </a:ln>
      </xdr:spPr>
    </xdr:pic>
  </etc:cellImage>
  <etc:cellImage>
    <xdr:pic>
      <xdr:nvPicPr>
        <xdr:cNvPr id="246" name="ID_06447A7F609B41608F01E50D8B26148D"/>
        <xdr:cNvPicPr>
          <a:picLocks noChangeAspect="1"/>
        </xdr:cNvPicPr>
      </xdr:nvPicPr>
      <xdr:blipFill>
        <a:blip r:embed="rId240"/>
        <a:stretch>
          <a:fillRect/>
        </a:stretch>
      </xdr:blipFill>
      <xdr:spPr>
        <a:xfrm>
          <a:off x="5514975" y="257175"/>
          <a:ext cx="6810375" cy="8905875"/>
        </a:xfrm>
        <a:prstGeom prst="rect">
          <a:avLst/>
        </a:prstGeom>
        <a:noFill/>
        <a:ln w="9525">
          <a:noFill/>
        </a:ln>
      </xdr:spPr>
    </xdr:pic>
  </etc:cellImage>
  <etc:cellImage>
    <xdr:pic>
      <xdr:nvPicPr>
        <xdr:cNvPr id="247" name="ID_75C83860F01A4F87945CA133B899D6CD"/>
        <xdr:cNvPicPr>
          <a:picLocks noChangeAspect="1"/>
        </xdr:cNvPicPr>
      </xdr:nvPicPr>
      <xdr:blipFill>
        <a:blip r:embed="rId241"/>
        <a:stretch>
          <a:fillRect/>
        </a:stretch>
      </xdr:blipFill>
      <xdr:spPr>
        <a:xfrm>
          <a:off x="18190845" y="512445"/>
          <a:ext cx="7239000" cy="6829425"/>
        </a:xfrm>
        <a:prstGeom prst="rect">
          <a:avLst/>
        </a:prstGeom>
        <a:noFill/>
        <a:ln w="9525">
          <a:noFill/>
        </a:ln>
      </xdr:spPr>
    </xdr:pic>
  </etc:cellImage>
  <etc:cellImage>
    <xdr:pic>
      <xdr:nvPicPr>
        <xdr:cNvPr id="248" name="ID_5ADCE48463B649D094EEA9C655A4F3BC"/>
        <xdr:cNvPicPr>
          <a:picLocks noChangeAspect="1"/>
        </xdr:cNvPicPr>
      </xdr:nvPicPr>
      <xdr:blipFill>
        <a:blip r:embed="rId242"/>
        <a:stretch>
          <a:fillRect/>
        </a:stretch>
      </xdr:blipFill>
      <xdr:spPr>
        <a:xfrm>
          <a:off x="18032095" y="781050"/>
          <a:ext cx="6610350" cy="9010650"/>
        </a:xfrm>
        <a:prstGeom prst="rect">
          <a:avLst/>
        </a:prstGeom>
        <a:noFill/>
        <a:ln w="9525">
          <a:noFill/>
        </a:ln>
      </xdr:spPr>
    </xdr:pic>
  </etc:cellImage>
  <etc:cellImage>
    <xdr:pic>
      <xdr:nvPicPr>
        <xdr:cNvPr id="249" name="ID_B4E9EFFDF566457181D5AFCA9624ACEF"/>
        <xdr:cNvPicPr>
          <a:picLocks noChangeAspect="1"/>
        </xdr:cNvPicPr>
      </xdr:nvPicPr>
      <xdr:blipFill>
        <a:blip r:embed="rId243"/>
        <a:stretch>
          <a:fillRect/>
        </a:stretch>
      </xdr:blipFill>
      <xdr:spPr>
        <a:xfrm>
          <a:off x="18032095" y="1139825"/>
          <a:ext cx="7458075" cy="9925050"/>
        </a:xfrm>
        <a:prstGeom prst="rect">
          <a:avLst/>
        </a:prstGeom>
        <a:noFill/>
        <a:ln w="9525">
          <a:noFill/>
        </a:ln>
      </xdr:spPr>
    </xdr:pic>
  </etc:cellImage>
  <etc:cellImage>
    <xdr:pic>
      <xdr:nvPicPr>
        <xdr:cNvPr id="250" name="ID_71EF8DC648614E1C95AB8469E6593CAE"/>
        <xdr:cNvPicPr>
          <a:picLocks noChangeAspect="1"/>
        </xdr:cNvPicPr>
      </xdr:nvPicPr>
      <xdr:blipFill>
        <a:blip r:embed="rId244"/>
        <a:stretch>
          <a:fillRect/>
        </a:stretch>
      </xdr:blipFill>
      <xdr:spPr>
        <a:xfrm>
          <a:off x="18060670" y="1565275"/>
          <a:ext cx="6705600" cy="8620125"/>
        </a:xfrm>
        <a:prstGeom prst="rect">
          <a:avLst/>
        </a:prstGeom>
        <a:noFill/>
        <a:ln w="9525">
          <a:noFill/>
        </a:ln>
      </xdr:spPr>
    </xdr:pic>
  </etc:cellImage>
  <etc:cellImage>
    <xdr:pic>
      <xdr:nvPicPr>
        <xdr:cNvPr id="251" name="ID_1C515F3DFE6F45D3874A6A3BD23F6584"/>
        <xdr:cNvPicPr>
          <a:picLocks noChangeAspect="1"/>
        </xdr:cNvPicPr>
      </xdr:nvPicPr>
      <xdr:blipFill>
        <a:blip r:embed="rId245"/>
        <a:stretch>
          <a:fillRect/>
        </a:stretch>
      </xdr:blipFill>
      <xdr:spPr>
        <a:xfrm>
          <a:off x="18155920" y="1924050"/>
          <a:ext cx="6934200" cy="3876675"/>
        </a:xfrm>
        <a:prstGeom prst="rect">
          <a:avLst/>
        </a:prstGeom>
        <a:noFill/>
        <a:ln w="9525">
          <a:noFill/>
        </a:ln>
      </xdr:spPr>
    </xdr:pic>
  </etc:cellImage>
  <etc:cellImage>
    <xdr:pic>
      <xdr:nvPicPr>
        <xdr:cNvPr id="252" name="ID_E86AFA84B1CA46A49D39AFDC0EBD6DC2"/>
        <xdr:cNvPicPr>
          <a:picLocks noChangeAspect="1"/>
        </xdr:cNvPicPr>
      </xdr:nvPicPr>
      <xdr:blipFill>
        <a:blip r:embed="rId246"/>
        <a:stretch>
          <a:fillRect/>
        </a:stretch>
      </xdr:blipFill>
      <xdr:spPr>
        <a:xfrm>
          <a:off x="18098770" y="2273300"/>
          <a:ext cx="6819900" cy="8277225"/>
        </a:xfrm>
        <a:prstGeom prst="rect">
          <a:avLst/>
        </a:prstGeom>
        <a:noFill/>
        <a:ln w="9525">
          <a:noFill/>
        </a:ln>
      </xdr:spPr>
    </xdr:pic>
  </etc:cellImage>
  <etc:cellImage>
    <xdr:pic>
      <xdr:nvPicPr>
        <xdr:cNvPr id="253" name="ID_535DFA4BDD2049F38D1284252D220067"/>
        <xdr:cNvPicPr>
          <a:picLocks noChangeAspect="1"/>
        </xdr:cNvPicPr>
      </xdr:nvPicPr>
      <xdr:blipFill>
        <a:blip r:embed="rId247"/>
        <a:stretch>
          <a:fillRect/>
        </a:stretch>
      </xdr:blipFill>
      <xdr:spPr>
        <a:xfrm>
          <a:off x="18070195" y="2708275"/>
          <a:ext cx="6553200" cy="9372600"/>
        </a:xfrm>
        <a:prstGeom prst="rect">
          <a:avLst/>
        </a:prstGeom>
        <a:noFill/>
        <a:ln w="9525">
          <a:noFill/>
        </a:ln>
      </xdr:spPr>
    </xdr:pic>
  </etc:cellImage>
  <etc:cellImage>
    <xdr:pic>
      <xdr:nvPicPr>
        <xdr:cNvPr id="254" name="ID_88D369F87D0B43F589524386FADCAE8E"/>
        <xdr:cNvPicPr>
          <a:picLocks noChangeAspect="1"/>
        </xdr:cNvPicPr>
      </xdr:nvPicPr>
      <xdr:blipFill>
        <a:blip r:embed="rId248"/>
        <a:stretch>
          <a:fillRect/>
        </a:stretch>
      </xdr:blipFill>
      <xdr:spPr>
        <a:xfrm>
          <a:off x="18079720" y="3028950"/>
          <a:ext cx="7172325" cy="9944100"/>
        </a:xfrm>
        <a:prstGeom prst="rect">
          <a:avLst/>
        </a:prstGeom>
        <a:noFill/>
        <a:ln w="9525">
          <a:noFill/>
        </a:ln>
      </xdr:spPr>
    </xdr:pic>
  </etc:cellImage>
  <etc:cellImage>
    <xdr:pic>
      <xdr:nvPicPr>
        <xdr:cNvPr id="255" name="ID_EE6C0051A927425CAC49C2654B69F26D"/>
        <xdr:cNvPicPr>
          <a:picLocks noChangeAspect="1"/>
        </xdr:cNvPicPr>
      </xdr:nvPicPr>
      <xdr:blipFill>
        <a:blip r:embed="rId249"/>
        <a:stretch>
          <a:fillRect/>
        </a:stretch>
      </xdr:blipFill>
      <xdr:spPr>
        <a:xfrm>
          <a:off x="18098770" y="3463925"/>
          <a:ext cx="6943725" cy="10220325"/>
        </a:xfrm>
        <a:prstGeom prst="rect">
          <a:avLst/>
        </a:prstGeom>
        <a:noFill/>
        <a:ln w="9525">
          <a:noFill/>
        </a:ln>
      </xdr:spPr>
    </xdr:pic>
  </etc:cellImage>
  <etc:cellImage>
    <xdr:pic>
      <xdr:nvPicPr>
        <xdr:cNvPr id="256" name="ID_D121CC1C27EF463EA990C9C0734DCEBF"/>
        <xdr:cNvPicPr>
          <a:picLocks noChangeAspect="1"/>
        </xdr:cNvPicPr>
      </xdr:nvPicPr>
      <xdr:blipFill>
        <a:blip r:embed="rId250"/>
        <a:stretch>
          <a:fillRect/>
        </a:stretch>
      </xdr:blipFill>
      <xdr:spPr>
        <a:xfrm>
          <a:off x="18098770" y="3736975"/>
          <a:ext cx="6981825" cy="8039100"/>
        </a:xfrm>
        <a:prstGeom prst="rect">
          <a:avLst/>
        </a:prstGeom>
        <a:noFill/>
        <a:ln w="9525">
          <a:noFill/>
        </a:ln>
      </xdr:spPr>
    </xdr:pic>
  </etc:cellImage>
  <etc:cellImage>
    <xdr:pic>
      <xdr:nvPicPr>
        <xdr:cNvPr id="257" name="ID_184CBB89FB8147FBA738304F13388D1D"/>
        <xdr:cNvPicPr>
          <a:picLocks noChangeAspect="1"/>
        </xdr:cNvPicPr>
      </xdr:nvPicPr>
      <xdr:blipFill>
        <a:blip r:embed="rId251"/>
        <a:stretch>
          <a:fillRect/>
        </a:stretch>
      </xdr:blipFill>
      <xdr:spPr>
        <a:xfrm>
          <a:off x="18079720" y="4171950"/>
          <a:ext cx="6924675" cy="7620000"/>
        </a:xfrm>
        <a:prstGeom prst="rect">
          <a:avLst/>
        </a:prstGeom>
        <a:noFill/>
        <a:ln w="9525">
          <a:noFill/>
        </a:ln>
      </xdr:spPr>
    </xdr:pic>
  </etc:cellImage>
  <etc:cellImage>
    <xdr:pic>
      <xdr:nvPicPr>
        <xdr:cNvPr id="258" name="ID_513221BA51D54496A70140FCA5A44DB7"/>
        <xdr:cNvPicPr>
          <a:picLocks noChangeAspect="1"/>
        </xdr:cNvPicPr>
      </xdr:nvPicPr>
      <xdr:blipFill>
        <a:blip r:embed="rId252"/>
        <a:stretch>
          <a:fillRect/>
        </a:stretch>
      </xdr:blipFill>
      <xdr:spPr>
        <a:xfrm>
          <a:off x="18041620" y="4492625"/>
          <a:ext cx="7239000" cy="10058400"/>
        </a:xfrm>
        <a:prstGeom prst="rect">
          <a:avLst/>
        </a:prstGeom>
        <a:noFill/>
        <a:ln w="9525">
          <a:noFill/>
        </a:ln>
      </xdr:spPr>
    </xdr:pic>
  </etc:cellImage>
  <etc:cellImage>
    <xdr:pic>
      <xdr:nvPicPr>
        <xdr:cNvPr id="259" name="ID_667DB9CA1D4546E590F0A41649EA3C64"/>
        <xdr:cNvPicPr>
          <a:picLocks noChangeAspect="1"/>
        </xdr:cNvPicPr>
      </xdr:nvPicPr>
      <xdr:blipFill>
        <a:blip r:embed="rId253"/>
        <a:stretch>
          <a:fillRect/>
        </a:stretch>
      </xdr:blipFill>
      <xdr:spPr>
        <a:xfrm>
          <a:off x="18079720" y="4908550"/>
          <a:ext cx="6810375" cy="10582275"/>
        </a:xfrm>
        <a:prstGeom prst="rect">
          <a:avLst/>
        </a:prstGeom>
        <a:noFill/>
        <a:ln w="9525">
          <a:noFill/>
        </a:ln>
      </xdr:spPr>
    </xdr:pic>
  </etc:cellImage>
  <etc:cellImage>
    <xdr:pic>
      <xdr:nvPicPr>
        <xdr:cNvPr id="260" name="ID_CAA4ED7F95B944AB918A3DB762BD8869"/>
        <xdr:cNvPicPr>
          <a:picLocks noChangeAspect="1"/>
        </xdr:cNvPicPr>
      </xdr:nvPicPr>
      <xdr:blipFill>
        <a:blip r:embed="rId254"/>
        <a:stretch>
          <a:fillRect/>
        </a:stretch>
      </xdr:blipFill>
      <xdr:spPr>
        <a:xfrm>
          <a:off x="18146395" y="5248275"/>
          <a:ext cx="6838950" cy="7972425"/>
        </a:xfrm>
        <a:prstGeom prst="rect">
          <a:avLst/>
        </a:prstGeom>
        <a:noFill/>
        <a:ln w="9525">
          <a:noFill/>
        </a:ln>
      </xdr:spPr>
    </xdr:pic>
  </etc:cellImage>
  <etc:cellImage>
    <xdr:pic>
      <xdr:nvPicPr>
        <xdr:cNvPr id="261" name="ID_2740B894E21C4CE9A59FB7B93DD6762B"/>
        <xdr:cNvPicPr>
          <a:picLocks noChangeAspect="1"/>
        </xdr:cNvPicPr>
      </xdr:nvPicPr>
      <xdr:blipFill>
        <a:blip r:embed="rId255"/>
        <a:stretch>
          <a:fillRect/>
        </a:stretch>
      </xdr:blipFill>
      <xdr:spPr>
        <a:xfrm>
          <a:off x="18098770" y="5597525"/>
          <a:ext cx="6743700" cy="8143875"/>
        </a:xfrm>
        <a:prstGeom prst="rect">
          <a:avLst/>
        </a:prstGeom>
        <a:noFill/>
        <a:ln w="9525">
          <a:noFill/>
        </a:ln>
      </xdr:spPr>
    </xdr:pic>
  </etc:cellImage>
  <etc:cellImage>
    <xdr:pic>
      <xdr:nvPicPr>
        <xdr:cNvPr id="262" name="ID_947E2A85FC2749109D7E105388F3E40E"/>
        <xdr:cNvPicPr>
          <a:picLocks noChangeAspect="1"/>
        </xdr:cNvPicPr>
      </xdr:nvPicPr>
      <xdr:blipFill>
        <a:blip r:embed="rId256"/>
        <a:stretch>
          <a:fillRect/>
        </a:stretch>
      </xdr:blipFill>
      <xdr:spPr>
        <a:xfrm>
          <a:off x="18108295" y="5937250"/>
          <a:ext cx="6467475" cy="9429750"/>
        </a:xfrm>
        <a:prstGeom prst="rect">
          <a:avLst/>
        </a:prstGeom>
        <a:noFill/>
        <a:ln w="9525">
          <a:noFill/>
        </a:ln>
      </xdr:spPr>
    </xdr:pic>
  </etc:cellImage>
  <etc:cellImage>
    <xdr:pic>
      <xdr:nvPicPr>
        <xdr:cNvPr id="263" name="ID_CCBC466ADB6F43F29006F88D7FC58B8F"/>
        <xdr:cNvPicPr>
          <a:picLocks noChangeAspect="1"/>
        </xdr:cNvPicPr>
      </xdr:nvPicPr>
      <xdr:blipFill>
        <a:blip r:embed="rId257"/>
        <a:stretch>
          <a:fillRect/>
        </a:stretch>
      </xdr:blipFill>
      <xdr:spPr>
        <a:xfrm>
          <a:off x="18041620" y="6305550"/>
          <a:ext cx="7353300" cy="7886700"/>
        </a:xfrm>
        <a:prstGeom prst="rect">
          <a:avLst/>
        </a:prstGeom>
        <a:noFill/>
        <a:ln w="9525">
          <a:noFill/>
        </a:ln>
      </xdr:spPr>
    </xdr:pic>
  </etc:cellImage>
  <etc:cellImage>
    <xdr:pic>
      <xdr:nvPicPr>
        <xdr:cNvPr id="264" name="ID_2FA8F9807E0C48C6A1C58DEC2FD295D2"/>
        <xdr:cNvPicPr>
          <a:picLocks noChangeAspect="1"/>
        </xdr:cNvPicPr>
      </xdr:nvPicPr>
      <xdr:blipFill>
        <a:blip r:embed="rId258"/>
        <a:stretch>
          <a:fillRect/>
        </a:stretch>
      </xdr:blipFill>
      <xdr:spPr>
        <a:xfrm>
          <a:off x="18089245" y="6740525"/>
          <a:ext cx="6400800" cy="8524875"/>
        </a:xfrm>
        <a:prstGeom prst="rect">
          <a:avLst/>
        </a:prstGeom>
        <a:noFill/>
        <a:ln w="9525">
          <a:noFill/>
        </a:ln>
      </xdr:spPr>
    </xdr:pic>
  </etc:cellImage>
  <etc:cellImage>
    <xdr:pic>
      <xdr:nvPicPr>
        <xdr:cNvPr id="265" name="ID_199DE449DAF749D5AE6C54AEE5E297F2"/>
        <xdr:cNvPicPr>
          <a:picLocks noChangeAspect="1"/>
        </xdr:cNvPicPr>
      </xdr:nvPicPr>
      <xdr:blipFill>
        <a:blip r:embed="rId259"/>
        <a:stretch>
          <a:fillRect/>
        </a:stretch>
      </xdr:blipFill>
      <xdr:spPr>
        <a:xfrm>
          <a:off x="18136870" y="7108825"/>
          <a:ext cx="6496050" cy="8258175"/>
        </a:xfrm>
        <a:prstGeom prst="rect">
          <a:avLst/>
        </a:prstGeom>
        <a:noFill/>
        <a:ln w="9525">
          <a:noFill/>
        </a:ln>
      </xdr:spPr>
    </xdr:pic>
  </etc:cellImage>
  <etc:cellImage>
    <xdr:pic>
      <xdr:nvPicPr>
        <xdr:cNvPr id="266" name="ID_95B0742C872C4E619E6E44DA485F79D5"/>
        <xdr:cNvPicPr>
          <a:picLocks noChangeAspect="1"/>
        </xdr:cNvPicPr>
      </xdr:nvPicPr>
      <xdr:blipFill>
        <a:blip r:embed="rId260"/>
        <a:stretch>
          <a:fillRect/>
        </a:stretch>
      </xdr:blipFill>
      <xdr:spPr>
        <a:xfrm>
          <a:off x="18117820" y="7543800"/>
          <a:ext cx="6353175" cy="8734425"/>
        </a:xfrm>
        <a:prstGeom prst="rect">
          <a:avLst/>
        </a:prstGeom>
        <a:noFill/>
        <a:ln w="9525">
          <a:noFill/>
        </a:ln>
      </xdr:spPr>
    </xdr:pic>
  </etc:cellImage>
  <etc:cellImage>
    <xdr:pic>
      <xdr:nvPicPr>
        <xdr:cNvPr id="267" name="ID_35999062D7EE494F8A1520EB3EAF423D"/>
        <xdr:cNvPicPr>
          <a:picLocks noChangeAspect="1"/>
        </xdr:cNvPicPr>
      </xdr:nvPicPr>
      <xdr:blipFill>
        <a:blip r:embed="rId261"/>
        <a:stretch>
          <a:fillRect/>
        </a:stretch>
      </xdr:blipFill>
      <xdr:spPr>
        <a:xfrm>
          <a:off x="18070195" y="7788275"/>
          <a:ext cx="6810375" cy="8296275"/>
        </a:xfrm>
        <a:prstGeom prst="rect">
          <a:avLst/>
        </a:prstGeom>
        <a:noFill/>
        <a:ln w="9525">
          <a:noFill/>
        </a:ln>
      </xdr:spPr>
    </xdr:pic>
  </etc:cellImage>
  <etc:cellImage>
    <xdr:pic>
      <xdr:nvPicPr>
        <xdr:cNvPr id="268" name="ID_8FD492C4217D4568BF53FB942330486E"/>
        <xdr:cNvPicPr>
          <a:picLocks noChangeAspect="1"/>
        </xdr:cNvPicPr>
      </xdr:nvPicPr>
      <xdr:blipFill>
        <a:blip r:embed="rId262"/>
        <a:stretch>
          <a:fillRect/>
        </a:stretch>
      </xdr:blipFill>
      <xdr:spPr>
        <a:xfrm>
          <a:off x="18089245" y="8166100"/>
          <a:ext cx="6248400" cy="19288125"/>
        </a:xfrm>
        <a:prstGeom prst="rect">
          <a:avLst/>
        </a:prstGeom>
        <a:noFill/>
        <a:ln w="9525">
          <a:noFill/>
        </a:ln>
      </xdr:spPr>
    </xdr:pic>
  </etc:cellImage>
  <etc:cellImage>
    <xdr:pic>
      <xdr:nvPicPr>
        <xdr:cNvPr id="269" name="ID_5E3D4D134E7046BD91E6C42DFDB0A0FF"/>
        <xdr:cNvPicPr>
          <a:picLocks noChangeAspect="1"/>
        </xdr:cNvPicPr>
      </xdr:nvPicPr>
      <xdr:blipFill>
        <a:blip r:embed="rId263"/>
        <a:stretch>
          <a:fillRect/>
        </a:stretch>
      </xdr:blipFill>
      <xdr:spPr>
        <a:xfrm>
          <a:off x="18079720" y="8515350"/>
          <a:ext cx="6638925" cy="6819900"/>
        </a:xfrm>
        <a:prstGeom prst="rect">
          <a:avLst/>
        </a:prstGeom>
        <a:noFill/>
        <a:ln w="9525">
          <a:noFill/>
        </a:ln>
      </xdr:spPr>
    </xdr:pic>
  </etc:cellImage>
  <etc:cellImage>
    <xdr:pic>
      <xdr:nvPicPr>
        <xdr:cNvPr id="270" name="ID_ABC94F6189EE44D7AC1D0EBD4BEBDDB0"/>
        <xdr:cNvPicPr>
          <a:picLocks noChangeAspect="1"/>
        </xdr:cNvPicPr>
      </xdr:nvPicPr>
      <xdr:blipFill>
        <a:blip r:embed="rId264"/>
        <a:stretch>
          <a:fillRect/>
        </a:stretch>
      </xdr:blipFill>
      <xdr:spPr>
        <a:xfrm>
          <a:off x="18051145" y="8931275"/>
          <a:ext cx="7086600" cy="10401300"/>
        </a:xfrm>
        <a:prstGeom prst="rect">
          <a:avLst/>
        </a:prstGeom>
        <a:noFill/>
        <a:ln w="9525">
          <a:noFill/>
        </a:ln>
      </xdr:spPr>
    </xdr:pic>
  </etc:cellImage>
  <etc:cellImage>
    <xdr:pic>
      <xdr:nvPicPr>
        <xdr:cNvPr id="271" name="ID_B8F8CD2613CD4B499597B80A933CAE04"/>
        <xdr:cNvPicPr>
          <a:picLocks noChangeAspect="1"/>
        </xdr:cNvPicPr>
      </xdr:nvPicPr>
      <xdr:blipFill>
        <a:blip r:embed="rId265"/>
        <a:stretch>
          <a:fillRect/>
        </a:stretch>
      </xdr:blipFill>
      <xdr:spPr>
        <a:xfrm>
          <a:off x="18051145" y="9271000"/>
          <a:ext cx="7067550" cy="9010650"/>
        </a:xfrm>
        <a:prstGeom prst="rect">
          <a:avLst/>
        </a:prstGeom>
        <a:noFill/>
        <a:ln w="9525">
          <a:noFill/>
        </a:ln>
      </xdr:spPr>
    </xdr:pic>
  </etc:cellImage>
  <etc:cellImage>
    <xdr:pic>
      <xdr:nvPicPr>
        <xdr:cNvPr id="272" name="ID_8ACB95D8CF7749D4AB97471177A96D37"/>
        <xdr:cNvPicPr>
          <a:picLocks noChangeAspect="1"/>
        </xdr:cNvPicPr>
      </xdr:nvPicPr>
      <xdr:blipFill>
        <a:blip r:embed="rId266"/>
        <a:stretch>
          <a:fillRect/>
        </a:stretch>
      </xdr:blipFill>
      <xdr:spPr>
        <a:xfrm>
          <a:off x="18070195" y="9667875"/>
          <a:ext cx="6553200" cy="10696575"/>
        </a:xfrm>
        <a:prstGeom prst="rect">
          <a:avLst/>
        </a:prstGeom>
        <a:noFill/>
        <a:ln w="9525">
          <a:noFill/>
        </a:ln>
      </xdr:spPr>
    </xdr:pic>
  </etc:cellImage>
  <etc:cellImage>
    <xdr:pic>
      <xdr:nvPicPr>
        <xdr:cNvPr id="273" name="ID_115B872BE2A84067810A60E330922743"/>
        <xdr:cNvPicPr>
          <a:picLocks noChangeAspect="1"/>
        </xdr:cNvPicPr>
      </xdr:nvPicPr>
      <xdr:blipFill>
        <a:blip r:embed="rId267"/>
        <a:stretch>
          <a:fillRect/>
        </a:stretch>
      </xdr:blipFill>
      <xdr:spPr>
        <a:xfrm>
          <a:off x="18041620" y="9979025"/>
          <a:ext cx="6972300" cy="10306050"/>
        </a:xfrm>
        <a:prstGeom prst="rect">
          <a:avLst/>
        </a:prstGeom>
        <a:noFill/>
        <a:ln w="9525">
          <a:noFill/>
        </a:ln>
      </xdr:spPr>
    </xdr:pic>
  </etc:cellImage>
  <etc:cellImage>
    <xdr:pic>
      <xdr:nvPicPr>
        <xdr:cNvPr id="274" name="ID_0026661957D445E6B498BCD9DEE7274B"/>
        <xdr:cNvPicPr>
          <a:picLocks noChangeAspect="1"/>
        </xdr:cNvPicPr>
      </xdr:nvPicPr>
      <xdr:blipFill>
        <a:blip r:embed="rId268"/>
        <a:stretch>
          <a:fillRect/>
        </a:stretch>
      </xdr:blipFill>
      <xdr:spPr>
        <a:xfrm>
          <a:off x="18089245" y="10356850"/>
          <a:ext cx="6810375" cy="7629525"/>
        </a:xfrm>
        <a:prstGeom prst="rect">
          <a:avLst/>
        </a:prstGeom>
        <a:noFill/>
        <a:ln w="9525">
          <a:noFill/>
        </a:ln>
      </xdr:spPr>
    </xdr:pic>
  </etc:cellImage>
  <etc:cellImage>
    <xdr:pic>
      <xdr:nvPicPr>
        <xdr:cNvPr id="275" name="ID_82A02F074C2F417AB1BD54D778E97A81"/>
        <xdr:cNvPicPr>
          <a:picLocks noChangeAspect="1"/>
        </xdr:cNvPicPr>
      </xdr:nvPicPr>
      <xdr:blipFill>
        <a:blip r:embed="rId269"/>
        <a:stretch>
          <a:fillRect/>
        </a:stretch>
      </xdr:blipFill>
      <xdr:spPr>
        <a:xfrm>
          <a:off x="18089245" y="10725150"/>
          <a:ext cx="6153150" cy="8877300"/>
        </a:xfrm>
        <a:prstGeom prst="rect">
          <a:avLst/>
        </a:prstGeom>
        <a:noFill/>
        <a:ln w="9525">
          <a:noFill/>
        </a:ln>
      </xdr:spPr>
    </xdr:pic>
  </etc:cellImage>
  <etc:cellImage>
    <xdr:pic>
      <xdr:nvPicPr>
        <xdr:cNvPr id="276" name="ID_E6D545997B9743D68B4F60628B73326C"/>
        <xdr:cNvPicPr>
          <a:picLocks noChangeAspect="1"/>
        </xdr:cNvPicPr>
      </xdr:nvPicPr>
      <xdr:blipFill>
        <a:blip r:embed="rId270"/>
        <a:stretch>
          <a:fillRect/>
        </a:stretch>
      </xdr:blipFill>
      <xdr:spPr>
        <a:xfrm>
          <a:off x="18089245" y="11102975"/>
          <a:ext cx="7191375" cy="9086850"/>
        </a:xfrm>
        <a:prstGeom prst="rect">
          <a:avLst/>
        </a:prstGeom>
        <a:noFill/>
        <a:ln w="9525">
          <a:noFill/>
        </a:ln>
      </xdr:spPr>
    </xdr:pic>
  </etc:cellImage>
  <etc:cellImage>
    <xdr:pic>
      <xdr:nvPicPr>
        <xdr:cNvPr id="277" name="ID_50F993B0B370484CA011E30D408BE0D3"/>
        <xdr:cNvPicPr>
          <a:picLocks noChangeAspect="1"/>
        </xdr:cNvPicPr>
      </xdr:nvPicPr>
      <xdr:blipFill>
        <a:blip r:embed="rId271"/>
        <a:stretch>
          <a:fillRect/>
        </a:stretch>
      </xdr:blipFill>
      <xdr:spPr>
        <a:xfrm>
          <a:off x="18070195" y="11490325"/>
          <a:ext cx="7181850" cy="5495925"/>
        </a:xfrm>
        <a:prstGeom prst="rect">
          <a:avLst/>
        </a:prstGeom>
        <a:noFill/>
        <a:ln w="9525">
          <a:noFill/>
        </a:ln>
      </xdr:spPr>
    </xdr:pic>
  </etc:cellImage>
  <etc:cellImage>
    <xdr:pic>
      <xdr:nvPicPr>
        <xdr:cNvPr id="278" name="ID_85FC6CAA13B64EEBBF38CE2C02EAE532"/>
        <xdr:cNvPicPr>
          <a:picLocks noChangeAspect="1"/>
        </xdr:cNvPicPr>
      </xdr:nvPicPr>
      <xdr:blipFill>
        <a:blip r:embed="rId272"/>
        <a:stretch>
          <a:fillRect/>
        </a:stretch>
      </xdr:blipFill>
      <xdr:spPr>
        <a:xfrm>
          <a:off x="18194020" y="11944350"/>
          <a:ext cx="6724650" cy="13468350"/>
        </a:xfrm>
        <a:prstGeom prst="rect">
          <a:avLst/>
        </a:prstGeom>
        <a:noFill/>
        <a:ln w="9525">
          <a:noFill/>
        </a:ln>
      </xdr:spPr>
    </xdr:pic>
  </etc:cellImage>
  <etc:cellImage>
    <xdr:pic>
      <xdr:nvPicPr>
        <xdr:cNvPr id="279" name="ID_4A6E9A62E2B0402CA0D5D172A29D5ED5"/>
        <xdr:cNvPicPr>
          <a:picLocks noChangeAspect="1"/>
        </xdr:cNvPicPr>
      </xdr:nvPicPr>
      <xdr:blipFill>
        <a:blip r:embed="rId273"/>
        <a:stretch>
          <a:fillRect/>
        </a:stretch>
      </xdr:blipFill>
      <xdr:spPr>
        <a:xfrm>
          <a:off x="18060670" y="12265025"/>
          <a:ext cx="7010400" cy="10410825"/>
        </a:xfrm>
        <a:prstGeom prst="rect">
          <a:avLst/>
        </a:prstGeom>
        <a:noFill/>
        <a:ln w="9525">
          <a:noFill/>
        </a:ln>
      </xdr:spPr>
    </xdr:pic>
  </etc:cellImage>
  <etc:cellImage>
    <xdr:pic>
      <xdr:nvPicPr>
        <xdr:cNvPr id="280" name="ID_7FD5082FC8FC4E929B37584599646997"/>
        <xdr:cNvPicPr>
          <a:picLocks noChangeAspect="1"/>
        </xdr:cNvPicPr>
      </xdr:nvPicPr>
      <xdr:blipFill>
        <a:blip r:embed="rId274"/>
        <a:stretch>
          <a:fillRect/>
        </a:stretch>
      </xdr:blipFill>
      <xdr:spPr>
        <a:xfrm>
          <a:off x="18060670" y="12585700"/>
          <a:ext cx="7143750" cy="9239250"/>
        </a:xfrm>
        <a:prstGeom prst="rect">
          <a:avLst/>
        </a:prstGeom>
        <a:noFill/>
        <a:ln w="9525">
          <a:noFill/>
        </a:ln>
      </xdr:spPr>
    </xdr:pic>
  </etc:cellImage>
  <etc:cellImage>
    <xdr:pic>
      <xdr:nvPicPr>
        <xdr:cNvPr id="281" name="ID_B363018C37CA4DBD8377CC64DAF38FF1"/>
        <xdr:cNvPicPr>
          <a:picLocks noChangeAspect="1"/>
        </xdr:cNvPicPr>
      </xdr:nvPicPr>
      <xdr:blipFill>
        <a:blip r:embed="rId275"/>
        <a:stretch>
          <a:fillRect/>
        </a:stretch>
      </xdr:blipFill>
      <xdr:spPr>
        <a:xfrm>
          <a:off x="18165445" y="12944475"/>
          <a:ext cx="6686550" cy="7248525"/>
        </a:xfrm>
        <a:prstGeom prst="rect">
          <a:avLst/>
        </a:prstGeom>
        <a:noFill/>
        <a:ln w="9525">
          <a:noFill/>
        </a:ln>
      </xdr:spPr>
    </xdr:pic>
  </etc:cellImage>
  <etc:cellImage>
    <xdr:pic>
      <xdr:nvPicPr>
        <xdr:cNvPr id="282" name="ID_4E11AD5565014820928A36F5D1F40432"/>
        <xdr:cNvPicPr>
          <a:picLocks noChangeAspect="1"/>
        </xdr:cNvPicPr>
      </xdr:nvPicPr>
      <xdr:blipFill>
        <a:blip r:embed="rId276"/>
        <a:stretch>
          <a:fillRect/>
        </a:stretch>
      </xdr:blipFill>
      <xdr:spPr>
        <a:xfrm>
          <a:off x="18146395" y="13417550"/>
          <a:ext cx="6181725" cy="9382125"/>
        </a:xfrm>
        <a:prstGeom prst="rect">
          <a:avLst/>
        </a:prstGeom>
        <a:noFill/>
        <a:ln w="9525">
          <a:noFill/>
        </a:ln>
      </xdr:spPr>
    </xdr:pic>
  </etc:cellImage>
  <etc:cellImage>
    <xdr:pic>
      <xdr:nvPicPr>
        <xdr:cNvPr id="283" name="ID_F5EA8730D1C74ADFA5BB3A2EB8163B5A"/>
        <xdr:cNvPicPr>
          <a:picLocks noChangeAspect="1"/>
        </xdr:cNvPicPr>
      </xdr:nvPicPr>
      <xdr:blipFill>
        <a:blip r:embed="rId277"/>
        <a:stretch>
          <a:fillRect/>
        </a:stretch>
      </xdr:blipFill>
      <xdr:spPr>
        <a:xfrm>
          <a:off x="18108295" y="13719175"/>
          <a:ext cx="6448425" cy="8429625"/>
        </a:xfrm>
        <a:prstGeom prst="rect">
          <a:avLst/>
        </a:prstGeom>
        <a:noFill/>
        <a:ln w="9525">
          <a:noFill/>
        </a:ln>
      </xdr:spPr>
    </xdr:pic>
  </etc:cellImage>
  <etc:cellImage>
    <xdr:pic>
      <xdr:nvPicPr>
        <xdr:cNvPr id="284" name="ID_C7864398A7B1485A82066303F06196D2"/>
        <xdr:cNvPicPr>
          <a:picLocks noChangeAspect="1"/>
        </xdr:cNvPicPr>
      </xdr:nvPicPr>
      <xdr:blipFill>
        <a:blip r:embed="rId278"/>
        <a:stretch>
          <a:fillRect/>
        </a:stretch>
      </xdr:blipFill>
      <xdr:spPr>
        <a:xfrm>
          <a:off x="18108295" y="14077950"/>
          <a:ext cx="6600825" cy="7620000"/>
        </a:xfrm>
        <a:prstGeom prst="rect">
          <a:avLst/>
        </a:prstGeom>
        <a:noFill/>
        <a:ln w="9525">
          <a:noFill/>
        </a:ln>
      </xdr:spPr>
    </xdr:pic>
  </etc:cellImage>
  <etc:cellImage>
    <xdr:pic>
      <xdr:nvPicPr>
        <xdr:cNvPr id="285" name="ID_4EC9A9075E9145D3A16AF59B948CFBF3"/>
        <xdr:cNvPicPr>
          <a:picLocks noChangeAspect="1"/>
        </xdr:cNvPicPr>
      </xdr:nvPicPr>
      <xdr:blipFill>
        <a:blip r:embed="rId279"/>
        <a:stretch>
          <a:fillRect/>
        </a:stretch>
      </xdr:blipFill>
      <xdr:spPr>
        <a:xfrm>
          <a:off x="18060670" y="14446250"/>
          <a:ext cx="6619875" cy="7477125"/>
        </a:xfrm>
        <a:prstGeom prst="rect">
          <a:avLst/>
        </a:prstGeom>
        <a:noFill/>
        <a:ln w="9525">
          <a:noFill/>
        </a:ln>
      </xdr:spPr>
    </xdr:pic>
  </etc:cellImage>
  <etc:cellImage>
    <xdr:pic>
      <xdr:nvPicPr>
        <xdr:cNvPr id="286" name="ID_D6BAFA9ADE5C4BA19E1315731DC8101E"/>
        <xdr:cNvPicPr>
          <a:picLocks noChangeAspect="1"/>
        </xdr:cNvPicPr>
      </xdr:nvPicPr>
      <xdr:blipFill>
        <a:blip r:embed="rId280"/>
        <a:stretch>
          <a:fillRect/>
        </a:stretch>
      </xdr:blipFill>
      <xdr:spPr>
        <a:xfrm>
          <a:off x="18070195" y="14824075"/>
          <a:ext cx="7172325" cy="9439275"/>
        </a:xfrm>
        <a:prstGeom prst="rect">
          <a:avLst/>
        </a:prstGeom>
        <a:noFill/>
        <a:ln w="9525">
          <a:noFill/>
        </a:ln>
      </xdr:spPr>
    </xdr:pic>
  </etc:cellImage>
  <etc:cellImage>
    <xdr:pic>
      <xdr:nvPicPr>
        <xdr:cNvPr id="287" name="ID_4E093A217AEF4310B4B0421D09278A6A"/>
        <xdr:cNvPicPr>
          <a:picLocks noChangeAspect="1"/>
        </xdr:cNvPicPr>
      </xdr:nvPicPr>
      <xdr:blipFill>
        <a:blip r:embed="rId281"/>
        <a:stretch>
          <a:fillRect/>
        </a:stretch>
      </xdr:blipFill>
      <xdr:spPr>
        <a:xfrm>
          <a:off x="18060670" y="15211425"/>
          <a:ext cx="5886450" cy="9591675"/>
        </a:xfrm>
        <a:prstGeom prst="rect">
          <a:avLst/>
        </a:prstGeom>
        <a:noFill/>
        <a:ln w="9525">
          <a:noFill/>
        </a:ln>
      </xdr:spPr>
    </xdr:pic>
  </etc:cellImage>
  <etc:cellImage>
    <xdr:pic>
      <xdr:nvPicPr>
        <xdr:cNvPr id="288" name="ID_6ED87101BD2341569C75E83E5506E9BC"/>
        <xdr:cNvPicPr>
          <a:picLocks noChangeAspect="1"/>
        </xdr:cNvPicPr>
      </xdr:nvPicPr>
      <xdr:blipFill>
        <a:blip r:embed="rId282"/>
        <a:stretch>
          <a:fillRect/>
        </a:stretch>
      </xdr:blipFill>
      <xdr:spPr>
        <a:xfrm>
          <a:off x="18051145" y="15532100"/>
          <a:ext cx="6962775" cy="8934450"/>
        </a:xfrm>
        <a:prstGeom prst="rect">
          <a:avLst/>
        </a:prstGeom>
        <a:noFill/>
        <a:ln w="9525">
          <a:noFill/>
        </a:ln>
      </xdr:spPr>
    </xdr:pic>
  </etc:cellImage>
  <etc:cellImage>
    <xdr:pic>
      <xdr:nvPicPr>
        <xdr:cNvPr id="289" name="ID_B155D662C96A4357B744D419D24413EF"/>
        <xdr:cNvPicPr>
          <a:picLocks noChangeAspect="1"/>
        </xdr:cNvPicPr>
      </xdr:nvPicPr>
      <xdr:blipFill>
        <a:blip r:embed="rId283"/>
        <a:stretch>
          <a:fillRect/>
        </a:stretch>
      </xdr:blipFill>
      <xdr:spPr>
        <a:xfrm>
          <a:off x="18051145" y="15881350"/>
          <a:ext cx="6276975" cy="7781925"/>
        </a:xfrm>
        <a:prstGeom prst="rect">
          <a:avLst/>
        </a:prstGeom>
        <a:noFill/>
        <a:ln w="9525">
          <a:noFill/>
        </a:ln>
      </xdr:spPr>
    </xdr:pic>
  </etc:cellImage>
  <etc:cellImage>
    <xdr:pic>
      <xdr:nvPicPr>
        <xdr:cNvPr id="290" name="ID_D281C5E09A6940239103C8E40D23E21A"/>
        <xdr:cNvPicPr>
          <a:picLocks noChangeAspect="1"/>
        </xdr:cNvPicPr>
      </xdr:nvPicPr>
      <xdr:blipFill>
        <a:blip r:embed="rId284"/>
        <a:stretch>
          <a:fillRect/>
        </a:stretch>
      </xdr:blipFill>
      <xdr:spPr>
        <a:xfrm>
          <a:off x="18108295" y="16278225"/>
          <a:ext cx="6524625" cy="23241000"/>
        </a:xfrm>
        <a:prstGeom prst="rect">
          <a:avLst/>
        </a:prstGeom>
        <a:noFill/>
        <a:ln w="9525">
          <a:noFill/>
        </a:ln>
      </xdr:spPr>
    </xdr:pic>
  </etc:cellImage>
  <etc:cellImage>
    <xdr:pic>
      <xdr:nvPicPr>
        <xdr:cNvPr id="291" name="ID_12F8CE3CA0BD450985BE221163D37C81"/>
        <xdr:cNvPicPr>
          <a:picLocks noChangeAspect="1"/>
        </xdr:cNvPicPr>
      </xdr:nvPicPr>
      <xdr:blipFill>
        <a:blip r:embed="rId285"/>
        <a:stretch>
          <a:fillRect/>
        </a:stretch>
      </xdr:blipFill>
      <xdr:spPr>
        <a:xfrm>
          <a:off x="18070195" y="16665575"/>
          <a:ext cx="6915150" cy="8791575"/>
        </a:xfrm>
        <a:prstGeom prst="rect">
          <a:avLst/>
        </a:prstGeom>
        <a:noFill/>
        <a:ln w="9525">
          <a:noFill/>
        </a:ln>
      </xdr:spPr>
    </xdr:pic>
  </etc:cellImage>
  <etc:cellImage>
    <xdr:pic>
      <xdr:nvPicPr>
        <xdr:cNvPr id="292" name="ID_A88C02BD23C147C0B567C6559CEBD5D3"/>
        <xdr:cNvPicPr>
          <a:picLocks noChangeAspect="1"/>
        </xdr:cNvPicPr>
      </xdr:nvPicPr>
      <xdr:blipFill>
        <a:blip r:embed="rId286"/>
        <a:stretch>
          <a:fillRect/>
        </a:stretch>
      </xdr:blipFill>
      <xdr:spPr>
        <a:xfrm>
          <a:off x="18051145" y="17052925"/>
          <a:ext cx="6496050" cy="10848975"/>
        </a:xfrm>
        <a:prstGeom prst="rect">
          <a:avLst/>
        </a:prstGeom>
        <a:noFill/>
        <a:ln w="9525">
          <a:noFill/>
        </a:ln>
      </xdr:spPr>
    </xdr:pic>
  </etc:cellImage>
</etc:cellImages>
</file>

<file path=xl/sharedStrings.xml><?xml version="1.0" encoding="utf-8"?>
<sst xmlns="http://schemas.openxmlformats.org/spreadsheetml/2006/main" count="9346" uniqueCount="5984">
  <si>
    <t>id</t>
  </si>
  <si>
    <t>项目名称</t>
  </si>
  <si>
    <t>zbkzj</t>
  </si>
  <si>
    <t>kbjj</t>
  </si>
  <si>
    <t>k</t>
  </si>
  <si>
    <t>中标金额</t>
  </si>
  <si>
    <t>下浮率</t>
  </si>
  <si>
    <t>投标单位数量</t>
  </si>
  <si>
    <t>开标时间</t>
  </si>
  <si>
    <r>
      <t>开标记录</t>
    </r>
    <r>
      <rPr>
        <u/>
        <sz val="11"/>
        <color rgb="FF800080"/>
        <rFont val="宋体"/>
        <charset val="0"/>
        <scheme val="minor"/>
      </rPr>
      <t>网址</t>
    </r>
  </si>
  <si>
    <t>项目类型</t>
  </si>
  <si>
    <t>评标办法</t>
  </si>
  <si>
    <t>取值范围</t>
  </si>
  <si>
    <t>资质</t>
  </si>
  <si>
    <t>等级</t>
  </si>
  <si>
    <t>联合体</t>
  </si>
  <si>
    <t>一口价数据</t>
  </si>
  <si>
    <t>招标公告</t>
  </si>
  <si>
    <t>数据弃用</t>
  </si>
  <si>
    <t>http://lssggzy.lishui.gov.cn/art/2021/1/4/art_1229662089_160777.html</t>
  </si>
  <si>
    <t>房屋建筑</t>
  </si>
  <si>
    <t>http://lssggzy.lishui.gov.cn/art/2021/1/5/art_1229662190_173466.html</t>
  </si>
  <si>
    <t>http://lssggzy.lishui.gov.cn/art/2021/1/6/art_1229661989_138266.html</t>
  </si>
  <si>
    <t>http://lssggzy.lishui.gov.cn/art/2021/1/8/art_1229662056_141586.html</t>
  </si>
  <si>
    <t>http://lssggzy.lishui.gov.cn/art/2021/1/8/art_1229662190_173474.html</t>
  </si>
  <si>
    <t>http://lssggzy.lishui.gov.cn/art/2021/1/12/art_1229661956_138301.html</t>
  </si>
  <si>
    <t>http://lssggzy.lishui.gov.cn/art/2021/1/12/art_1229662089_160798.html</t>
  </si>
  <si>
    <t>http://lssggzy.lishui.gov.cn/art/2021/1/14/art_1229661989_138302.html</t>
  </si>
  <si>
    <t>http://lssggzy.lishui.gov.cn/art/2021/1/14/art_1229661923_140420.html</t>
  </si>
  <si>
    <t>http://lssggzy.lishui.gov.cn/art/2021/1/14/art_1229662190_173484.html</t>
  </si>
  <si>
    <t>http://lssggzy.lishui.gov.cn/art/2021/1/14/art_1229661956_138342.html</t>
  </si>
  <si>
    <t>http://lssggzy.lishui.gov.cn/art/2021/1/15/art_1229661956_138373.html</t>
  </si>
  <si>
    <t>http://lssggzy.lishui.gov.cn/art/2021/1/15/art_1229661812_158281.html</t>
  </si>
  <si>
    <t>http://lssggzy.lishui.gov.cn/art/2021/1/16/art_1229662056_141607.html</t>
  </si>
  <si>
    <t>http://lssggzy.lishui.gov.cn/art/2021/1/18/art_1229661956_138402.html</t>
  </si>
  <si>
    <t>http://lssggzy.lishui.gov.cn/art/2021/1/18/art_1229661989_138333.html</t>
  </si>
  <si>
    <t>http://lssggzy.lishui.gov.cn/art/2021/1/18/art_1229661852_132206.html</t>
  </si>
  <si>
    <t>http://lssggzy.lishui.gov.cn/art/2021/1/19/art_1229662089_160816.html</t>
  </si>
  <si>
    <t>http://lssggzy.lishui.gov.cn/art/2021/1/19/art_1229661812_158284.html</t>
  </si>
  <si>
    <t>http://lssggzy.lishui.gov.cn/art/2021/1/19/art_1229661812_158286.html</t>
  </si>
  <si>
    <t>http://lssggzy.lishui.gov.cn/art/2021/1/20/art_1229661812_158288.html</t>
  </si>
  <si>
    <t>http://lssggzy.lishui.gov.cn/art/2021/1/21/art_1229661812_158290.html</t>
  </si>
  <si>
    <t>http://lssggzy.lishui.gov.cn/art/2021/1/21/art_1229661852_132210.html</t>
  </si>
  <si>
    <t>http://lssggzy.lishui.gov.cn/art/2021/1/22/art_1229661812_158292.html</t>
  </si>
  <si>
    <t>http://lssggzy.lishui.gov.cn/art/2021/1/22/art_1229661852_132213.html</t>
  </si>
  <si>
    <t>http://lssggzy.lishui.gov.cn/art/2021/1/25/art_1229661923_140449.html</t>
  </si>
  <si>
    <t>http://lssggzy.lishui.gov.cn/art/2021/1/26/art_1229661812_158294.html</t>
  </si>
  <si>
    <t>http://lssggzy.lishui.gov.cn/art/2021/1/27/art_1229662089_160858.html</t>
  </si>
  <si>
    <t>http://lssggzy.lishui.gov.cn/art/2021/1/27/art_1229661923_140480.html</t>
  </si>
  <si>
    <t>http://lssggzy.lishui.gov.cn/art/2021/1/27/art_1229661812_158296.html</t>
  </si>
  <si>
    <t>http://lssggzy.lishui.gov.cn/art/2021/1/27/art_1229661956_138431.html</t>
  </si>
  <si>
    <t>http://lssggzy.lishui.gov.cn/art/2021/1/28/art_1229661812_158299.html</t>
  </si>
  <si>
    <t>http://lssggzy.lishui.gov.cn/art/2021/1/28/art_1229661956_138462.html</t>
  </si>
  <si>
    <t>http://lssggzy.lishui.gov.cn/art/2021/1/28/art_1229661812_158298.html</t>
  </si>
  <si>
    <t>http://lssggzy.lishui.gov.cn/art/2021/1/29/art_1229662157_160728.html</t>
  </si>
  <si>
    <t>http://lssggzy.lishui.gov.cn/art/2021/1/29/art_1229661852_132217.html</t>
  </si>
  <si>
    <t>http://lssggzy.lishui.gov.cn/art/2021/1/29/art_1229661852_132219.html</t>
  </si>
  <si>
    <t>http://lssggzy.lishui.gov.cn/art/2021/2/1/art_1229662124_161429.html</t>
  </si>
  <si>
    <t>http://lssggzy.lishui.gov.cn/art/2021/2/1/art_1229661852_132221.html</t>
  </si>
  <si>
    <t>http://lssggzy.lishui.gov.cn/art/2021/2/2/art_1229661812_158303.html</t>
  </si>
  <si>
    <t>http://lssggzy.lishui.gov.cn/art/2021/2/2/art_1229661812_158302.html</t>
  </si>
  <si>
    <t>http://lssggzy.lishui.gov.cn/art/2021/2/2/art_1229661812_158304.html</t>
  </si>
  <si>
    <t>http://lssggzy.lishui.gov.cn/art/2021/2/2/art_1229661812_158300.html</t>
  </si>
  <si>
    <t>http://lssggzy.lishui.gov.cn/art/2021/2/2/art_1229661812_158301.html</t>
  </si>
  <si>
    <t>http://lssggzy.lishui.gov.cn/art/2021/2/3/art_1229661812_158307.html</t>
  </si>
  <si>
    <t>http://lssggzy.lishui.gov.cn/art/2021/2/3/art_1229662157_160770.html</t>
  </si>
  <si>
    <t>http://lssggzy.lishui.gov.cn/art/2021/2/4/art_1229662056_141631.html</t>
  </si>
  <si>
    <t>http://lssggzy.lishui.gov.cn/art/2021/2/4/art_1229661812_158308.html</t>
  </si>
  <si>
    <t>http://lssggzy.lishui.gov.cn/art/2021/2/4/art_1229661812_158312.html</t>
  </si>
  <si>
    <t>http://lssggzy.lishui.gov.cn/art/2021/2/5/art_1229662124_161464.html</t>
  </si>
  <si>
    <t>http://lssggzy.lishui.gov.cn/art/2021/2/5/art_1229661812_158316.html</t>
  </si>
  <si>
    <t>http://lssggzy.lishui.gov.cn/art/2021/2/5/art_1229661812_158322.html</t>
  </si>
  <si>
    <t>http://lssggzy.lishui.gov.cn/art/2021/2/7/art_1229661812_158328.html</t>
  </si>
  <si>
    <t>http://lssggzy.lishui.gov.cn/art/2021/2/7/art_1229661812_158333.html</t>
  </si>
  <si>
    <t>http://lssggzy.lishui.gov.cn/art/2021/2/8/art_1229661812_158360.html</t>
  </si>
  <si>
    <t>http://lssggzy.lishui.gov.cn/art/2021/2/8/art_1229661812_158354.html</t>
  </si>
  <si>
    <t>http://lssggzy.lishui.gov.cn/art/2021/2/8/art_1229661812_158349.html</t>
  </si>
  <si>
    <t>http://lssggzy.lishui.gov.cn/art/2021/2/8/art_1229661812_158339.html</t>
  </si>
  <si>
    <t>http://lssggzy.lishui.gov.cn/art/2021/2/8/art_1229661812_158345.html</t>
  </si>
  <si>
    <t>http://lssggzy.lishui.gov.cn/art/2021/2/19/art_1229661852_132224.html</t>
  </si>
  <si>
    <t>http://lssggzy.lishui.gov.cn/art/2021/2/24/art_1229661956_138491.html</t>
  </si>
  <si>
    <t>http://lssggzy.lishui.gov.cn/art/2021/2/24/art_1229662056_141649.html</t>
  </si>
  <si>
    <t>http://lssggzy.lishui.gov.cn/art/2021/2/24/art_1229661812_158366.html</t>
  </si>
  <si>
    <t>http://lssggzy.lishui.gov.cn/art/2021/2/25/art_1229661956_138518.html</t>
  </si>
  <si>
    <t>http://lssggzy.lishui.gov.cn/art/2021/2/25/art_1229661812_158372.html</t>
  </si>
  <si>
    <t>http://lssggzy.lishui.gov.cn/art/2021/2/25/art_1229661989_138370.html</t>
  </si>
  <si>
    <t>http://lssggzy.lishui.gov.cn/art/2021/2/25/art_1229661812_158378.html</t>
  </si>
  <si>
    <t>http://lssggzy.lishui.gov.cn/art/2021/2/26/art_1229661812_158385.html</t>
  </si>
  <si>
    <t>http://lssggzy.lishui.gov.cn/art/2021/2/26/art_1229662056_141688.html</t>
  </si>
  <si>
    <t>http://lssggzy.lishui.gov.cn/art/2021/2/26/art_1229662056_141668.html</t>
  </si>
  <si>
    <t>http://lssggzy.lishui.gov.cn/art/2021/3/1/art_1229661923_140508.html</t>
  </si>
  <si>
    <t>http://lssggzy.lishui.gov.cn/art/2021/3/2/art_1229661812_158561.html</t>
  </si>
  <si>
    <t>http://lssggzy.lishui.gov.cn/art/2021/3/2/art_1229661812_158394.html</t>
  </si>
  <si>
    <t>http://lssggzy.lishui.gov.cn/art/2021/3/2/art_1229661812_158401.html</t>
  </si>
  <si>
    <t>http://lssggzy.lishui.gov.cn/art/2021/3/2/art_1229661812_158551.html</t>
  </si>
  <si>
    <t>http://lssggzy.lishui.gov.cn/art/2021/3/3/art_1229661989_138405.html</t>
  </si>
  <si>
    <t>http://lssggzy.lishui.gov.cn/art/2021/3/3/art_1229662056_141708.html</t>
  </si>
  <si>
    <t>http://lssggzy.lishui.gov.cn/art/2021/3/3/art_1229661956_138539.html</t>
  </si>
  <si>
    <t>http://lssggzy.lishui.gov.cn/art/2021/3/4/art_1229662190_173493.html</t>
  </si>
  <si>
    <t>http://lssggzy.lishui.gov.cn/art/2021/3/5/art_1229661852_132228.html</t>
  </si>
  <si>
    <t>http://lssggzy.lishui.gov.cn/art/2021/3/5/art_1229662157_160804.html</t>
  </si>
  <si>
    <t>http://lssggzy.lishui.gov.cn/art/2021/3/12/art_1229661812_158572.html</t>
  </si>
  <si>
    <t>http://lssggzy.lishui.gov.cn/art/2021/3/12/art_1229661852_132230.html</t>
  </si>
  <si>
    <t>http://lssggzy.lishui.gov.cn/art/2021/3/16/art_1229661812_158579.html</t>
  </si>
  <si>
    <t>http://lssggzy.lishui.gov.cn/art/2021/3/17/art_1229662056_141724.html</t>
  </si>
  <si>
    <t>http://lssggzy.lishui.gov.cn/art/2021/3/18/art_1229661923_140535.html</t>
  </si>
  <si>
    <t>http://lssggzy.lishui.gov.cn/art/2021/3/18/art_1229661989_138438.html</t>
  </si>
  <si>
    <t>http://lssggzy.lishui.gov.cn/art/2021/3/19/art_1229661812_158590.html</t>
  </si>
  <si>
    <t>http://lssggzy.lishui.gov.cn/art/2021/3/22/art_1229662089_160881.html</t>
  </si>
  <si>
    <t>http://lssggzy.lishui.gov.cn/art/2021/3/24/art_1229662124_161501.html</t>
  </si>
  <si>
    <t>http://lssggzy.lishui.gov.cn/art/2021/3/24/art_1229661812_158600.html</t>
  </si>
  <si>
    <t>http://lssggzy.lishui.gov.cn/art/2021/3/24/art_1229662056_141732.html</t>
  </si>
  <si>
    <t>http://lssggzy.lishui.gov.cn/art/2021/3/25/art_1229662124_161540.html</t>
  </si>
  <si>
    <t>http://lssggzy.lishui.gov.cn/art/2021/3/25/art_1229662056_141751.html</t>
  </si>
  <si>
    <t>http://lssggzy.lishui.gov.cn/art/2021/3/25/art_1229662157_160846.html</t>
  </si>
  <si>
    <t>http://lssggzy.lishui.gov.cn/art/2021/3/26/art_1229662124_161571.html</t>
  </si>
  <si>
    <t>http://lssggzy.lishui.gov.cn/art/2021/3/26/art_1229661812_158623.html</t>
  </si>
  <si>
    <t>http://lssggzy.lishui.gov.cn/art/2021/3/26/art_1229661812_158614.html</t>
  </si>
  <si>
    <t>http://lssggzy.lishui.gov.cn/art/2021/3/29/art_1229661812_158646.html</t>
  </si>
  <si>
    <t>http://lssggzy.lishui.gov.cn/art/2021/3/29/art_1229662124_161607.html</t>
  </si>
  <si>
    <t>http://lssggzy.lishui.gov.cn/art/2021/3/29/art_1229661812_158635.html</t>
  </si>
  <si>
    <t>http://lssggzy.lishui.gov.cn/art/2021/3/29/art_1229661812_158649.html</t>
  </si>
  <si>
    <t>http://lssggzy.lishui.gov.cn/art/2021/3/30/art_1229662089_160903.html</t>
  </si>
  <si>
    <t>http://lssggzy.lishui.gov.cn/art/2021/3/30/art_1229662124_161638.html</t>
  </si>
  <si>
    <t>http://lssggzy.lishui.gov.cn/art/2021/3/30/art_1229661852_132233.html</t>
  </si>
  <si>
    <t>http://lssggzy.lishui.gov.cn/art/2021/3/31/art_1229661852_132239.html</t>
  </si>
  <si>
    <t>http://lssggzy.lishui.gov.cn/art/2021/3/31/art_1229661852_132242.html</t>
  </si>
  <si>
    <t>http://lssggzy.lishui.gov.cn/art/2021/3/31/art_1229661852_132236.html</t>
  </si>
  <si>
    <t>http://lssggzy.lishui.gov.cn/art/2021/4/1/art_1229661812_158673.html</t>
  </si>
  <si>
    <t>http://lssggzy.lishui.gov.cn/art/2021/4/1/art_1229661812_158661.html</t>
  </si>
  <si>
    <t>http://lssggzy.lishui.gov.cn/art/2021/4/2/art_1229662089_160925.html</t>
  </si>
  <si>
    <t>http://lssggzy.lishui.gov.cn/art/2021/4/7/art_1229661852_132245.html</t>
  </si>
  <si>
    <t>http://lssggzy.lishui.gov.cn/art/2021/4/7/art_1229662124_161671.html</t>
  </si>
  <si>
    <t>http://lssggzy.lishui.gov.cn/art/2021/4/7/art_1229661852_132248.html</t>
  </si>
  <si>
    <t>http://lssggzy.lishui.gov.cn/art/2021/4/7/art_1229661852_132148.html</t>
  </si>
  <si>
    <t>http://lssggzy.lishui.gov.cn/art/2021/4/7/art_1229662190_173503.html</t>
  </si>
  <si>
    <t>http://lssggzy.lishui.gov.cn/art/2021/4/8/art_1229661812_158696.html</t>
  </si>
  <si>
    <t>http://lssggzy.lishui.gov.cn/art/2021/4/8/art_1229661812_158686.html</t>
  </si>
  <si>
    <t>http://lssggzy.lishui.gov.cn/art/2021/4/9/art_1229661989_138468.html</t>
  </si>
  <si>
    <t>http://lssggzy.lishui.gov.cn/art/2021/4/9/art_1229661812_158710.html</t>
  </si>
  <si>
    <t>http://lssggzy.lishui.gov.cn/art/2021/4/12/art_1229661852_132152.html</t>
  </si>
  <si>
    <t>http://lssggzy.lishui.gov.cn/art/2021/4/12/art_1229661812_158720.html</t>
  </si>
  <si>
    <t>http://lssggzy.lishui.gov.cn/art/2021/4/14/art_1229661852_132155.html</t>
  </si>
  <si>
    <t>http://lssggzy.lishui.gov.cn/art/2021/4/15/art_1229662190_173513.html</t>
  </si>
  <si>
    <t>http://lssggzy.lishui.gov.cn/art/2021/4/20/art_1229661812_158730.html</t>
  </si>
  <si>
    <t>http://lssggzy.lishui.gov.cn/art/2021/4/22/art_1229662089_160948.html</t>
  </si>
  <si>
    <t>http://lssggzy.lishui.gov.cn/art/2021/4/22/art_1229662157_160887.html</t>
  </si>
  <si>
    <t>http://lssggzy.lishui.gov.cn/art/2021/4/23/art_1229662124_161708.html</t>
  </si>
  <si>
    <t>http://lssggzy.lishui.gov.cn/art/2021/4/23/art_1229661852_132158.html</t>
  </si>
  <si>
    <t>http://lssggzy.lishui.gov.cn/art/2021/4/25/art_1229661852_132161.html</t>
  </si>
  <si>
    <t>http://lssggzy.lishui.gov.cn/art/2021/4/26/art_1229662157_160927.html</t>
  </si>
  <si>
    <t>http://lssggzy.lishui.gov.cn/art/2021/4/27/art_1229662089_160968.html</t>
  </si>
  <si>
    <t>http://lssggzy.lishui.gov.cn/art/2021/4/29/art_1229662190_173523.html</t>
  </si>
  <si>
    <t>http://lssggzy.lishui.gov.cn/art/2021/4/29/art_1229661812_158742.html</t>
  </si>
  <si>
    <t>http://lssggzy.lishui.gov.cn/art/2021/4/30/art_1229661956_138554.html</t>
  </si>
  <si>
    <t>http://lssggzy.lishui.gov.cn/art/2021/4/30/art_1229662124_161750.html</t>
  </si>
  <si>
    <t>http://lssggzy.lishui.gov.cn/art/2021/4/30/art_1229661812_158759.html</t>
  </si>
  <si>
    <t>http://lssggzy.lishui.gov.cn/art/2021/5/6/art_1229661812_158778.html</t>
  </si>
  <si>
    <t>http://lssggzy.lishui.gov.cn/art/2021/5/6/art_1229661852_132164.html</t>
  </si>
  <si>
    <t>http://lssggzy.lishui.gov.cn/art/2021/5/7/art_1229661852_132169.html</t>
  </si>
  <si>
    <t>http://lssggzy.lishui.gov.cn/art/2021/5/7/art_1229662124_161784.html</t>
  </si>
  <si>
    <t>A3311011160010276</t>
  </si>
  <si>
    <t>这是一条项目注册05070001工程施工标段一</t>
  </si>
  <si>
    <t>http://lssggzy.lishui.gov.cn/art/2021/5/7/art_1229661812_116447.html</t>
  </si>
  <si>
    <t>http://lssggzy.lishui.gov.cn/art/2021/5/8/art_1229662056_141770.html</t>
  </si>
  <si>
    <t>http://lssggzy.lishui.gov.cn/art/2021/5/8/art_1229662089_160994.html</t>
  </si>
  <si>
    <t>http://lssggzy.lishui.gov.cn/art/2021/5/8/art_1229662124_161824.html</t>
  </si>
  <si>
    <t>http://lssggzy.lishui.gov.cn/art/2021/5/10/art_1229662124_160767.html</t>
  </si>
  <si>
    <t>http://lssggzy.lishui.gov.cn/art/2021/5/10/art_1229662124_160734.html</t>
  </si>
  <si>
    <t>http://lssggzy.lishui.gov.cn/art/2021/5/13/art_1229661923_140570.html</t>
  </si>
  <si>
    <t>http://lssggzy.lishui.gov.cn/art/2021/5/13/art_1229661852_132173.html</t>
  </si>
  <si>
    <t>http://lssggzy.lishui.gov.cn/art/2021/5/14/art_1229662124_160806.html</t>
  </si>
  <si>
    <t>http://lssggzy.lishui.gov.cn/art/2021/5/14/art_1229661812_158794.html</t>
  </si>
  <si>
    <t>http://lssggzy.lishui.gov.cn/art/2021/5/17/art_1229661812_158822.html</t>
  </si>
  <si>
    <t>http://lssggzy.lishui.gov.cn/art/2021/5/17/art_1229661812_158809.html</t>
  </si>
  <si>
    <t>http://lssggzy.lishui.gov.cn/art/2021/5/18/art_1229661812_158836.html</t>
  </si>
  <si>
    <t>http://lssggzy.lishui.gov.cn/art/2021/5/19/art_1229662124_160844.html</t>
  </si>
  <si>
    <t>http://lssggzy.lishui.gov.cn/art/2021/5/20/art_1229661956_138610.html</t>
  </si>
  <si>
    <t>http://lssggzy.lishui.gov.cn/art/2021/5/20/art_1229662124_160883.html</t>
  </si>
  <si>
    <t>http://lssggzy.lishui.gov.cn/art/2021/5/20/art_1229661812_158848.html</t>
  </si>
  <si>
    <t>http://lssggzy.lishui.gov.cn/art/2021/5/20/art_1229661812_158862.html</t>
  </si>
  <si>
    <t>http://lssggzy.lishui.gov.cn/art/2021/5/20/art_1229662190_173531.html</t>
  </si>
  <si>
    <t>http://lssggzy.lishui.gov.cn/art/2021/5/21/art_1229661956_138642.html</t>
  </si>
  <si>
    <t>http://lssggzy.lishui.gov.cn/art/2021/5/21/art_1229661852_132176.html</t>
  </si>
  <si>
    <t>http://lssggzy.lishui.gov.cn/art/2021/5/21/art_1229662190_173538.html</t>
  </si>
  <si>
    <t>http://lssggzy.lishui.gov.cn/art/2021/5/24/art_1229662056_141787.html</t>
  </si>
  <si>
    <t>http://lssggzy.lishui.gov.cn/art/2021/5/24/art_1229661956_138673.html</t>
  </si>
  <si>
    <t>http://lssggzy.lishui.gov.cn/art/2021/5/24/art_1229662190_173547.html</t>
  </si>
  <si>
    <t>http://lssggzy.lishui.gov.cn/art/2021/5/25/art_1229661989_138496.html</t>
  </si>
  <si>
    <t>http://lssggzy.lishui.gov.cn/art/2021/5/25/art_1229661852_132179.html</t>
  </si>
  <si>
    <t>http://lssggzy.lishui.gov.cn/art/2021/5/26/art_1229661956_138707.html</t>
  </si>
  <si>
    <t>http://lssggzy.lishui.gov.cn/art/2021/5/26/art_1229661812_158880.html</t>
  </si>
  <si>
    <t>http://lssggzy.lishui.gov.cn/art/2021/5/26/art_1229661812_158895.html</t>
  </si>
  <si>
    <t>http://lssggzy.lishui.gov.cn/art/2021/5/27/art_1229662190_173553.html</t>
  </si>
  <si>
    <t>http://lssggzy.lishui.gov.cn/art/2021/5/27/art_1229661812_158918.html</t>
  </si>
  <si>
    <t>http://lssggzy.lishui.gov.cn/art/2021/5/27/art_1229661989_138525.html</t>
  </si>
  <si>
    <t>http://lssggzy.lishui.gov.cn/art/2021/5/28/art_1229662056_141802.html</t>
  </si>
  <si>
    <t>http://lssggzy.lishui.gov.cn/art/2021/5/28/art_1229662124_160923.html</t>
  </si>
  <si>
    <t>http://lssggzy.lishui.gov.cn/art/2021/5/28/art_1229661956_138738.html</t>
  </si>
  <si>
    <t>http://lssggzy.lishui.gov.cn/art/2021/5/29/art_1229662124_160962.html</t>
  </si>
  <si>
    <t>http://lssggzy.lishui.gov.cn/art/2021/5/31/art_1229662056_141823.html</t>
  </si>
  <si>
    <t>http://lssggzy.lishui.gov.cn/art/2021/5/31/art_1229661956_138769.html</t>
  </si>
  <si>
    <t>http://lssggzy.lishui.gov.cn/art/2021/6/1/art_1229661989_138572.html</t>
  </si>
  <si>
    <t>http://lssggzy.lishui.gov.cn/art/2021/6/1/art_1229661852_132182.html</t>
  </si>
  <si>
    <t>http://lssggzy.lishui.gov.cn/art/2021/6/1/art_1229661812_158935.html</t>
  </si>
  <si>
    <t>http://lssggzy.lishui.gov.cn/art/2021/6/1/art_1229661956_138800.html</t>
  </si>
  <si>
    <t>http://lssggzy.lishui.gov.cn/art/2021/6/1/art_1229662056_141857.html</t>
  </si>
  <si>
    <t>http://lssggzy.lishui.gov.cn/art/2021/6/1/art_1229661812_158954.html</t>
  </si>
  <si>
    <t>http://lssggzy.lishui.gov.cn/art/2021/6/1/art_1229661812_158968.html</t>
  </si>
  <si>
    <t>http://lssggzy.lishui.gov.cn/art/2021/6/1/art_1229662056_141839.html</t>
  </si>
  <si>
    <t>http://lssggzy.lishui.gov.cn/art/2021/6/2/art_1229661923_140596.html</t>
  </si>
  <si>
    <t>http://lssggzy.lishui.gov.cn/art/2021/6/2/art_1229662157_160967.html</t>
  </si>
  <si>
    <t>http://lssggzy.lishui.gov.cn/art/2021/6/3/art_1229662190_173560.html</t>
  </si>
  <si>
    <t>http://lssggzy.lishui.gov.cn/art/2021/6/3/art_1229661812_158985.html</t>
  </si>
  <si>
    <t>http://lssggzy.lishui.gov.cn/art/2021/6/3/art_1229661989_138584.html</t>
  </si>
  <si>
    <t>http://lssggzy.lishui.gov.cn/art/2021/6/3/art_1229661812_159000.html</t>
  </si>
  <si>
    <t>http://lssggzy.lishui.gov.cn/art/2021/6/4/art_1229662124_161002.html</t>
  </si>
  <si>
    <t>http://lssggzy.lishui.gov.cn/art/2021/6/7/art_1229662089_161014.html</t>
  </si>
  <si>
    <t>http://lssggzy.lishui.gov.cn/art/2021/6/7/art_1229661812_159017.html</t>
  </si>
  <si>
    <t>http://lssggzy.lishui.gov.cn/art/2021/6/7/art_1229661812_159033.html</t>
  </si>
  <si>
    <t>http://lssggzy.lishui.gov.cn/art/2021/6/8/art_1229661852_132185.html</t>
  </si>
  <si>
    <t>http://lssggzy.lishui.gov.cn/art/2021/6/8/art_1229662089_161039.html</t>
  </si>
  <si>
    <t>http://lssggzy.lishui.gov.cn/art/2021/6/8/art_1229662157_161012.html</t>
  </si>
  <si>
    <t>http://lssggzy.lishui.gov.cn/art/2021/6/9/art_1229661956_138831.html</t>
  </si>
  <si>
    <t>http://lssggzy.lishui.gov.cn/art/2021/6/9/art_1229661852_132189.html</t>
  </si>
  <si>
    <t>http://lssggzy.lishui.gov.cn/art/2021/6/9/art_1229662089_161059.html</t>
  </si>
  <si>
    <t>http://lssggzy.lishui.gov.cn/art/2021/6/9/art_1229661812_159051.html</t>
  </si>
  <si>
    <t>http://lssggzy.lishui.gov.cn/art/2021/6/10/art_1229662157_161052.html</t>
  </si>
  <si>
    <t>http://lssggzy.lishui.gov.cn/art/2021/6/10/art_1229661852_132191.html</t>
  </si>
  <si>
    <t>http://lssggzy.lishui.gov.cn/art/2021/6/10/art_1229661956_138859.html</t>
  </si>
  <si>
    <t>http://lssggzy.lishui.gov.cn/art/2021/6/11/art_1229661812_159062.html</t>
  </si>
  <si>
    <t>http://lssggzy.lishui.gov.cn/art/2021/6/11/art_1229661852_132194.html</t>
  </si>
  <si>
    <t>http://lssggzy.lishui.gov.cn/art/2021/6/11/art_1229662190_173570.html</t>
  </si>
  <si>
    <t>http://lssggzy.lishui.gov.cn/art/2021/6/11/art_1229661923_140625.html</t>
  </si>
  <si>
    <t>http://lssggzy.lishui.gov.cn/art/2021/6/11/art_1229661812_159080.html</t>
  </si>
  <si>
    <t>http://lssggzy.lishui.gov.cn/art/2021/6/15/art_1229662124_161045.html</t>
  </si>
  <si>
    <t>http://lssggzy.lishui.gov.cn/art/2021/6/16/art_1229661923_140653.html</t>
  </si>
  <si>
    <t>http://lssggzy.lishui.gov.cn/art/2021/6/16/art_1229662124_161090.html</t>
  </si>
  <si>
    <t>http://lssggzy.lishui.gov.cn/art/2021/6/16/art_1229662190_173575.html</t>
  </si>
  <si>
    <t>http://lssggzy.lishui.gov.cn/art/2021/6/16/art_1229662089_161092.html</t>
  </si>
  <si>
    <t>http://lssggzy.lishui.gov.cn/art/2021/6/17/art_1229661812_159097.html</t>
  </si>
  <si>
    <t>http://lssggzy.lishui.gov.cn/art/2021/6/17/art_1229662124_161132.html</t>
  </si>
  <si>
    <t>http://lssggzy.lishui.gov.cn/art/2021/6/17/art_1229661812_159113.html</t>
  </si>
  <si>
    <t>http://lssggzy.lishui.gov.cn/art/2021/6/17/art_1229662056_142009.html</t>
  </si>
  <si>
    <t>http://lssggzy.lishui.gov.cn/art/2021/6/17/art_1229661956_138890.html</t>
  </si>
  <si>
    <t>http://lssggzy.lishui.gov.cn/art/2021/6/17/art_1229662056_142142.html</t>
  </si>
  <si>
    <t>http://lssggzy.lishui.gov.cn/art/2021/6/17/art_1229661812_159129.html</t>
  </si>
  <si>
    <t>http://lssggzy.lishui.gov.cn/art/2021/6/18/art_1229662056_142164.html</t>
  </si>
  <si>
    <t>http://lssggzy.lishui.gov.cn/art/2021/6/18/art_1229661812_159166.html</t>
  </si>
  <si>
    <t>http://lssggzy.lishui.gov.cn/art/2021/6/18/art_1229661812_159147.html</t>
  </si>
  <si>
    <t>http://lssggzy.lishui.gov.cn/art/2021/6/22/art_1229661989_138601.html</t>
  </si>
  <si>
    <t>http://lssggzy.lishui.gov.cn/art/2021/6/22/art_1229662056_142329.html</t>
  </si>
  <si>
    <t>http://lssggzy.lishui.gov.cn/art/2021/6/23/art_1229661812_159184.html</t>
  </si>
  <si>
    <t>http://lssggzy.lishui.gov.cn/art/2021/6/23/art_1229661989_138634.html</t>
  </si>
  <si>
    <t>http://lssggzy.lishui.gov.cn/art/2021/6/24/art_1229661956_138921.html</t>
  </si>
  <si>
    <t>http://lssggzy.lishui.gov.cn/art/2021/6/25/art_1229661812_159201.html</t>
  </si>
  <si>
    <t>http://lssggzy.lishui.gov.cn/art/2021/6/25/art_1229661956_138953.html</t>
  </si>
  <si>
    <t>http://lssggzy.lishui.gov.cn/art/2021/6/25/art_1229662190_173582.html</t>
  </si>
  <si>
    <t>http://lssggzy.lishui.gov.cn/art/2021/6/25/art_1229661812_159217.html</t>
  </si>
  <si>
    <t>http://lssggzy.lishui.gov.cn/art/2021/6/25/art_1229662124_161172.html</t>
  </si>
  <si>
    <t>http://lssggzy.lishui.gov.cn/art/2021/6/25/art_1229661923_140682.html</t>
  </si>
  <si>
    <t>http://lssggzy.lishui.gov.cn/art/2021/6/28/art_1229662089_160818.html</t>
  </si>
  <si>
    <t>http://lssggzy.lishui.gov.cn/art/2021/6/28/art_1229661812_159234.html</t>
  </si>
  <si>
    <t>http://lssggzy.lishui.gov.cn/art/2021/6/28/art_1229661989_138667.html</t>
  </si>
  <si>
    <t>http://lssggzy.lishui.gov.cn/art/2021/6/28/art_1229662190_173589.html</t>
  </si>
  <si>
    <t>http://lssggzy.lishui.gov.cn/art/2021/6/28/art_1229661852_132197.html</t>
  </si>
  <si>
    <t>http://lssggzy.lishui.gov.cn/art/2021/6/29/art_1229662190_173596.html</t>
  </si>
  <si>
    <t>http://lssggzy.lishui.gov.cn/art/2021/6/29/art_1229662157_161096.html</t>
  </si>
  <si>
    <t>http://lssggzy.lishui.gov.cn/art/2021/6/30/art_1229662124_161239.html</t>
  </si>
  <si>
    <t>http://lssggzy.lishui.gov.cn/art/2021/6/30/art_1229662056_142347.html</t>
  </si>
  <si>
    <t>http://lssggzy.lishui.gov.cn/art/2021/6/30/art_1229661989_138697.html</t>
  </si>
  <si>
    <t>http://lssggzy.lishui.gov.cn/art/2021/7/1/art_1229661812_159249.html</t>
  </si>
  <si>
    <t>http://lssggzy.lishui.gov.cn/art/2021/7/2/art_1229662089_160840.html</t>
  </si>
  <si>
    <t>http://lssggzy.lishui.gov.cn/art/2021/7/2/art_1229661923_140409.html</t>
  </si>
  <si>
    <t>http://lssggzy.lishui.gov.cn/art/2021/7/2/art_1229662056_142364.html</t>
  </si>
  <si>
    <t>http://lssggzy.lishui.gov.cn/art/2021/7/5/art_1229662056_142528.html</t>
  </si>
  <si>
    <t>http://lssggzy.lishui.gov.cn/art/2021/7/5/art_1229661923_140438.html</t>
  </si>
  <si>
    <t>http://lssggzy.lishui.gov.cn/art/2021/7/6/art_1229662089_160862.html</t>
  </si>
  <si>
    <t>http://lssggzy.lishui.gov.cn/art/2021/7/6/art_1229662190_173599.html</t>
  </si>
  <si>
    <t>http://lssggzy.lishui.gov.cn/art/2021/7/6/art_1229661852_132201.html</t>
  </si>
  <si>
    <t>http://lssggzy.lishui.gov.cn/art/2021/7/7/art_1229661989_138724.html</t>
  </si>
  <si>
    <t>http://lssggzy.lishui.gov.cn/art/2021/7/8/art_1229661812_159291.html</t>
  </si>
  <si>
    <t>http://lssggzy.lishui.gov.cn/art/2021/7/8/art_1229661812_159274.html</t>
  </si>
  <si>
    <t>http://lssggzy.lishui.gov.cn/art/2021/7/12/art_1229661989_138780.html</t>
  </si>
  <si>
    <t>http://lssggzy.lishui.gov.cn/art/2021/7/12/art_1229661956_139010.html</t>
  </si>
  <si>
    <t>http://lssggzy.lishui.gov.cn/art/2021/7/12/art_1229661956_138982.html</t>
  </si>
  <si>
    <t>http://lssggzy.lishui.gov.cn/art/2021/7/12/art_1229661989_138754.html</t>
  </si>
  <si>
    <t>http://lssggzy.lishui.gov.cn/art/2021/7/13/art_1229662089_160885.html</t>
  </si>
  <si>
    <t>http://lssggzy.lishui.gov.cn/art/2021/7/14/art_1229661812_159310.html</t>
  </si>
  <si>
    <t>http://lssggzy.lishui.gov.cn/art/2021/7/14/art_1229661852_132209.html</t>
  </si>
  <si>
    <t>http://lssggzy.lishui.gov.cn/art/2021/7/14/art_1229661852_132214.html</t>
  </si>
  <si>
    <t>http://lssggzy.lishui.gov.cn/art/2021/7/14/art_1229661956_139085.html</t>
  </si>
  <si>
    <t>http://lssggzy.lishui.gov.cn/art/2021/7/14/art_1229661852_132205.html</t>
  </si>
  <si>
    <t>http://lssggzy.lishui.gov.cn/art/2021/7/14/art_1229661956_139042.html</t>
  </si>
  <si>
    <t>http://lssggzy.lishui.gov.cn/art/2021/7/16/art_1229661812_159329.html</t>
  </si>
  <si>
    <t>http://lssggzy.lishui.gov.cn/art/2021/7/16/art_1229661812_159348.html</t>
  </si>
  <si>
    <t>http://lssggzy.lishui.gov.cn/art/2021/7/16/art_1229661956_139120.html</t>
  </si>
  <si>
    <t>http://lssggzy.lishui.gov.cn/art/2021/7/19/art_1229661989_138552.html</t>
  </si>
  <si>
    <t>http://lssggzy.lishui.gov.cn/art/2021/7/19/art_1229661812_159366.html</t>
  </si>
  <si>
    <t>http://lssggzy.lishui.gov.cn/art/2021/7/20/art_1229662089_160908.html</t>
  </si>
  <si>
    <t>http://lssggzy.lishui.gov.cn/art/2021/7/20/art_1229662124_161282.html</t>
  </si>
  <si>
    <t>http://lssggzy.lishui.gov.cn/art/2021/7/20/art_1229662157_161137.html</t>
  </si>
  <si>
    <t>http://lssggzy.lishui.gov.cn/art/2021/7/20/art_1229661812_159384.html</t>
  </si>
  <si>
    <t>http://lssggzy.lishui.gov.cn/art/2021/7/21/art_1229661923_140466.html</t>
  </si>
  <si>
    <t>http://lssggzy.lishui.gov.cn/art/2021/7/21/art_1229661812_159402.html</t>
  </si>
  <si>
    <t>http://lssggzy.lishui.gov.cn/art/2021/7/21/art_1229661852_132216.html</t>
  </si>
  <si>
    <t>http://lssggzy.lishui.gov.cn/art/2021/7/22/art_1229662056_142543.html</t>
  </si>
  <si>
    <t>http://lssggzy.lishui.gov.cn/art/2021/7/22/art_1229661812_159413.html</t>
  </si>
  <si>
    <t>http://lssggzy.lishui.gov.cn/art/2021/7/22/art_1229661852_132220.html</t>
  </si>
  <si>
    <t>http://lssggzy.lishui.gov.cn/art/2021/7/23/art_1229661812_159433.html</t>
  </si>
  <si>
    <t>http://lssggzy.lishui.gov.cn/art/2021/7/25/art_1229662124_161375.html</t>
  </si>
  <si>
    <t>http://lssggzy.lishui.gov.cn/art/2021/7/25/art_1229662124_161329.html</t>
  </si>
  <si>
    <t>http://lssggzy.lishui.gov.cn/art/2021/7/26/art_1229661812_159450.html</t>
  </si>
  <si>
    <t>http://lssggzy.lishui.gov.cn/art/2021/7/26/art_1229661812_159469.html</t>
  </si>
  <si>
    <t>http://lssggzy.lishui.gov.cn/art/2021/7/26/art_1229662190_173610.html</t>
  </si>
  <si>
    <t>http://lssggzy.lishui.gov.cn/art/2021/7/26/art_1229662089_160930.html</t>
  </si>
  <si>
    <t>http://lssggzy.lishui.gov.cn/art/2021/7/26/art_1229662190_173605.html</t>
  </si>
  <si>
    <t>http://lssggzy.lishui.gov.cn/art/2021/7/27/art_1229661923_140495.html</t>
  </si>
  <si>
    <t>http://lssggzy.lishui.gov.cn/art/2021/7/28/art_1229662056_142562.html</t>
  </si>
  <si>
    <t>http://lssggzy.lishui.gov.cn/art/2021/7/28/art_1229662157_161176.html</t>
  </si>
  <si>
    <t>http://lssggzy.lishui.gov.cn/art/2021/7/28/art_1229662157_161242.html</t>
  </si>
  <si>
    <t>http://lssggzy.lishui.gov.cn/art/2021/7/28/art_1229661812_159496.html</t>
  </si>
  <si>
    <t>http://lssggzy.lishui.gov.cn/art/2021/7/28/art_1229661989_138602.html</t>
  </si>
  <si>
    <t>http://lssggzy.lishui.gov.cn/art/2021/7/29/art_1229662124_161415.html</t>
  </si>
  <si>
    <t>http://lssggzy.lishui.gov.cn/art/2021/7/29/art_1229661923_140524.html</t>
  </si>
  <si>
    <t>http://lssggzy.lishui.gov.cn/art/2021/7/29/art_1229661812_159516.html</t>
  </si>
  <si>
    <t>http://lssggzy.lishui.gov.cn/art/2021/7/30/art_1229661989_138627.html</t>
  </si>
  <si>
    <t>http://lssggzy.lishui.gov.cn/art/2021/7/30/art_1229661852_132222.html</t>
  </si>
  <si>
    <t>http://lssggzy.lishui.gov.cn/art/2021/8/2/art_1229662157_161296.html</t>
  </si>
  <si>
    <t>http://lssggzy.lishui.gov.cn/art/2021/8/3/art_1229662124_161456.html</t>
  </si>
  <si>
    <t>http://lssggzy.lishui.gov.cn/art/2021/8/3/art_1229661812_159561.html</t>
  </si>
  <si>
    <t>http://lssggzy.lishui.gov.cn/art/2021/8/3/art_1229661956_139148.html</t>
  </si>
  <si>
    <t>http://lssggzy.lishui.gov.cn/art/2021/8/3/art_1229661812_159544.html</t>
  </si>
  <si>
    <t>http://lssggzy.lishui.gov.cn/art/2021/8/4/art_1229661812_159622.html</t>
  </si>
  <si>
    <t>http://lssggzy.lishui.gov.cn/art/2021/8/4/art_1229662089_160950.html</t>
  </si>
  <si>
    <t>http://lssggzy.lishui.gov.cn/art/2021/8/4/art_1229661812_159641.html</t>
  </si>
  <si>
    <t>http://lssggzy.lishui.gov.cn/art/2021/8/5/art_1229661812_159660.html</t>
  </si>
  <si>
    <t>http://lssggzy.lishui.gov.cn/art/2021/8/5/art_1229661956_139177.html</t>
  </si>
  <si>
    <t>http://lssggzy.lishui.gov.cn/art/2021/8/6/art_1229661812_159684.html</t>
  </si>
  <si>
    <t>http://lssggzy.lishui.gov.cn/art/2021/8/6/art_1229662157_161344.html</t>
  </si>
  <si>
    <t>http://lssggzy.lishui.gov.cn/art/2021/8/17/art_1229661812_159707.html</t>
  </si>
  <si>
    <t>http://lssggzy.lishui.gov.cn/art/2021/8/17/art_1229661989_138662.html</t>
  </si>
  <si>
    <t>http://lssggzy.lishui.gov.cn/art/2021/8/18/art_1229662124_161492.html</t>
  </si>
  <si>
    <t>http://lssggzy.lishui.gov.cn/art/2021/8/18/art_1229661812_159729.html</t>
  </si>
  <si>
    <t>http://lssggzy.lishui.gov.cn/art/2021/8/19/art_1229661923_140549.html</t>
  </si>
  <si>
    <t>http://lssggzy.lishui.gov.cn/art/2021/8/19/art_1229662124_161529.html</t>
  </si>
  <si>
    <t>http://lssggzy.lishui.gov.cn/art/2021/8/19/art_1229661812_159750.html</t>
  </si>
  <si>
    <t>http://lssggzy.lishui.gov.cn/art/2021/8/20/art_1229661812_159768.html</t>
  </si>
  <si>
    <t>http://lssggzy.lishui.gov.cn/art/2021/8/23/art_1229661812_159788.html</t>
  </si>
  <si>
    <t>http://lssggzy.lishui.gov.cn/art/2021/8/23/art_1229662124_161559.html</t>
  </si>
  <si>
    <t>http://lssggzy.lishui.gov.cn/art/2021/8/23/art_1229662056_142581.html</t>
  </si>
  <si>
    <t>http://lssggzy.lishui.gov.cn/art/2021/8/24/art_1229662056_142600.html</t>
  </si>
  <si>
    <t>http://lssggzy.lishui.gov.cn/art/2021/8/25/art_1229662157_161389.html</t>
  </si>
  <si>
    <t>http://lssggzy.lishui.gov.cn/art/2021/8/26/art_1229661812_159805.html</t>
  </si>
  <si>
    <t>http://lssggzy.lishui.gov.cn/art/2021/8/27/art_1229662124_161594.html</t>
  </si>
  <si>
    <t>http://lssggzy.lishui.gov.cn/art/2021/8/27/art_1229661812_159825.html</t>
  </si>
  <si>
    <t>http://lssggzy.lishui.gov.cn/art/2021/8/27/art_1229661923_140582.html</t>
  </si>
  <si>
    <t>http://lssggzy.lishui.gov.cn/art/2021/8/29/art_1229662124_161628.html</t>
  </si>
  <si>
    <t>http://lssggzy.lishui.gov.cn/art/2021/8/30/art_1229661812_159841.html</t>
  </si>
  <si>
    <t>http://lssggzy.lishui.gov.cn/art/2021/8/30/art_1229661956_139210.html</t>
  </si>
  <si>
    <t>http://lssggzy.lishui.gov.cn/art/2021/8/31/art_1229661956_139239.html</t>
  </si>
  <si>
    <t>http://lssggzy.lishui.gov.cn/art/2021/9/1/art_1229662157_161431.html</t>
  </si>
  <si>
    <t>http://lssggzy.lishui.gov.cn/art/2021/9/2/art_1229661812_159858.html</t>
  </si>
  <si>
    <t>http://lssggzy.lishui.gov.cn/art/2021/9/2/art_1229661852_132227.html</t>
  </si>
  <si>
    <t>http://lssggzy.lishui.gov.cn/art/2021/9/3/art_1229661923_140615.html</t>
  </si>
  <si>
    <t>http://lssggzy.lishui.gov.cn/art/2021/9/6/art_1229661812_159896.html</t>
  </si>
  <si>
    <t>http://lssggzy.lishui.gov.cn/art/2021/9/6/art_1229661812_159878.html</t>
  </si>
  <si>
    <t>http://lssggzy.lishui.gov.cn/art/2021/9/6/art_1229661852_132231.html</t>
  </si>
  <si>
    <t>http://lssggzy.lishui.gov.cn/art/2021/9/6/art_1229661989_138690.html</t>
  </si>
  <si>
    <t>http://lssggzy.lishui.gov.cn/art/2021/9/7/art_1229661989_138723.html</t>
  </si>
  <si>
    <t>http://lssggzy.lishui.gov.cn/art/2021/9/9/art_1229662124_161666.html</t>
  </si>
  <si>
    <t>http://lssggzy.lishui.gov.cn/art/2021/9/9/art_1229661923_140643.html</t>
  </si>
  <si>
    <t>http://lssggzy.lishui.gov.cn/art/2021/9/9/art_1229661812_159932.html</t>
  </si>
  <si>
    <t>http://lssggzy.lishui.gov.cn/art/2021/9/9/art_1229661812_159912.html</t>
  </si>
  <si>
    <t>http://lssggzy.lishui.gov.cn/art/2021/9/10/art_1229662124_161703.html</t>
  </si>
  <si>
    <t>http://lssggzy.lishui.gov.cn/art/2021/9/10/art_1229661956_139272.html</t>
  </si>
  <si>
    <t>http://lssggzy.lishui.gov.cn/art/2021/9/13/art_1229661956_139305.html</t>
  </si>
  <si>
    <t>http://lssggzy.lishui.gov.cn/art/2021/9/13/art_1229661812_159950.html</t>
  </si>
  <si>
    <t>http://lssggzy.lishui.gov.cn/art/2021/9/14/art_1229662124_161735.html</t>
  </si>
  <si>
    <t>http://lssggzy.lishui.gov.cn/art/2021/9/14/art_1229661956_139343.html</t>
  </si>
  <si>
    <t>http://lssggzy.lishui.gov.cn/art/2021/9/15/art_1229661852_132234.html</t>
  </si>
  <si>
    <t>http://lssggzy.lishui.gov.cn/art/2021/9/16/art_1229661852_132240.html</t>
  </si>
  <si>
    <t>http://lssggzy.lishui.gov.cn/art/2021/9/16/art_1229662157_161467.html</t>
  </si>
  <si>
    <t>http://lssggzy.lishui.gov.cn/art/2021/9/16/art_1229662157_161537.html</t>
  </si>
  <si>
    <t>http://lssggzy.lishui.gov.cn/art/2021/9/16/art_1229662157_161568.html</t>
  </si>
  <si>
    <t>http://lssggzy.lishui.gov.cn/art/2021/9/16/art_1229661852_132237.html</t>
  </si>
  <si>
    <t>http://lssggzy.lishui.gov.cn/art/2021/9/16/art_1229662157_161503.html</t>
  </si>
  <si>
    <t>http://lssggzy.lishui.gov.cn/art/2021/9/18/art_1229661989_138756.html</t>
  </si>
  <si>
    <t>http://lssggzy.lishui.gov.cn/art/2021/9/22/art_1229662124_161774.html</t>
  </si>
  <si>
    <t>http://lssggzy.lishui.gov.cn/art/2021/9/22/art_1229661812_159985.html</t>
  </si>
  <si>
    <t>http://lssggzy.lishui.gov.cn/art/2021/9/22/art_1229661812_159968.html</t>
  </si>
  <si>
    <t>http://lssggzy.lishui.gov.cn/art/2021/9/23/art_1229661956_139370.html</t>
  </si>
  <si>
    <t>http://lssggzy.lishui.gov.cn/art/2021/9/23/art_1229662157_161598.html</t>
  </si>
  <si>
    <t>http://lssggzy.lishui.gov.cn/art/2021/9/23/art_1229662056_142620.html</t>
  </si>
  <si>
    <t>http://lssggzy.lishui.gov.cn/art/2021/9/23/art_1229661812_160008.html</t>
  </si>
  <si>
    <t>http://lssggzy.lishui.gov.cn/art/2021/9/24/art_1229662089_160995.html</t>
  </si>
  <si>
    <t>http://lssggzy.lishui.gov.cn/art/2021/9/24/art_1229662124_161813.html</t>
  </si>
  <si>
    <t>http://lssggzy.lishui.gov.cn/art/2021/9/24/art_1229661852_132243.html</t>
  </si>
  <si>
    <t>http://lssggzy.lishui.gov.cn/art/2021/9/24/art_1229662056_142638.html</t>
  </si>
  <si>
    <t>http://lssggzy.lishui.gov.cn/art/2021/9/24/art_1229661812_160028.html</t>
  </si>
  <si>
    <t>http://lssggzy.lishui.gov.cn/art/2021/9/24/art_1229662089_160970.html</t>
  </si>
  <si>
    <t>http://lssggzy.lishui.gov.cn/art/2021/9/24/art_1229661989_138786.html</t>
  </si>
  <si>
    <t>http://lssggzy.lishui.gov.cn/art/2021/9/26/art_1229662124_161856.html</t>
  </si>
  <si>
    <t>http://lssggzy.lishui.gov.cn/art/2021/9/26/art_1229661989_138822.html</t>
  </si>
  <si>
    <t>http://lssggzy.lishui.gov.cn/art/2021/9/26/art_1229661812_160048.html</t>
  </si>
  <si>
    <t>http://lssggzy.lishui.gov.cn/art/2021/9/26/art_1229661852_132246.html</t>
  </si>
  <si>
    <t>http://lssggzy.lishui.gov.cn/art/2021/9/28/art_1229661956_139399.html</t>
  </si>
  <si>
    <t>http://lssggzy.lishui.gov.cn/art/2021/9/28/art_1229661812_160068.html</t>
  </si>
  <si>
    <t>http://lssggzy.lishui.gov.cn/art/2021/9/28/art_1229661923_140671.html</t>
  </si>
  <si>
    <t>http://lssggzy.lishui.gov.cn/art/2021/9/28/art_1229662056_142656.html</t>
  </si>
  <si>
    <t>http://lssggzy.lishui.gov.cn/art/2021/9/28/art_1229661852_132249.html</t>
  </si>
  <si>
    <t>http://lssggzy.lishui.gov.cn/art/2021/9/29/art_1229662089_161037.html</t>
  </si>
  <si>
    <t>http://lssggzy.lishui.gov.cn/art/2021/9/29/art_1229662089_161015.html</t>
  </si>
  <si>
    <t>http://lssggzy.lishui.gov.cn/art/2021/9/29/art_1229661812_160087.html</t>
  </si>
  <si>
    <t>http://lssggzy.lishui.gov.cn/art/2021/9/30/art_1229661812_160128.html</t>
  </si>
  <si>
    <t>http://lssggzy.lishui.gov.cn/art/2021/9/30/art_1229662190_173625.html</t>
  </si>
  <si>
    <t>http://lssggzy.lishui.gov.cn/art/2021/9/30/art_1229661989_138851.html</t>
  </si>
  <si>
    <t>http://lssggzy.lishui.gov.cn/art/2021/9/30/art_1229662089_161065.html</t>
  </si>
  <si>
    <t>http://lssggzy.lishui.gov.cn/art/2021/9/30/art_1229661812_160108.html</t>
  </si>
  <si>
    <t>http://lssggzy.lishui.gov.cn/art/2021/10/8/art_1229661852_132251.html</t>
  </si>
  <si>
    <t>http://lssggzy.lishui.gov.cn/art/2021/10/8/art_1229661956_139432.html</t>
  </si>
  <si>
    <t>http://lssggzy.lishui.gov.cn/art/2021/10/9/art_1229662056_142675.html</t>
  </si>
  <si>
    <t>http://lssggzy.lishui.gov.cn/art/2021/10/9/art_1229661989_138881.html</t>
  </si>
  <si>
    <t>http://lssggzy.lishui.gov.cn/art/2021/10/9/art_1229661812_160153.html</t>
  </si>
  <si>
    <t>http://lssggzy.lishui.gov.cn/art/2021/10/9/art_1229661812_160173.html</t>
  </si>
  <si>
    <t>http://lssggzy.lishui.gov.cn/art/2021/10/9/art_1229661956_139459.html</t>
  </si>
  <si>
    <t>http://lssggzy.lishui.gov.cn/art/2021/10/9/art_1229662089_161088.html</t>
  </si>
  <si>
    <t>http://lssggzy.lishui.gov.cn/art/2021/10/11/art_1229661852_132253.html</t>
  </si>
  <si>
    <t>http://lssggzy.lishui.gov.cn/art/2021/10/11/art_1229662056_142694.html</t>
  </si>
  <si>
    <t>http://lssggzy.lishui.gov.cn/art/2021/10/12/art_1229661812_160196.html</t>
  </si>
  <si>
    <t>http://lssggzy.lishui.gov.cn/art/2021/10/12/art_1229661989_138941.html</t>
  </si>
  <si>
    <t>http://lssggzy.lishui.gov.cn/art/2021/10/12/art_1229661852_132255.html</t>
  </si>
  <si>
    <t>http://lssggzy.lishui.gov.cn/art/2021/10/12/art_1229661989_138908.html</t>
  </si>
  <si>
    <t>http://lssggzy.lishui.gov.cn/art/2021/10/12/art_1229661852_132257.html</t>
  </si>
  <si>
    <t>http://lssggzy.lishui.gov.cn/art/2021/10/13/art_1229662124_161900.html</t>
  </si>
  <si>
    <t>http://lssggzy.lishui.gov.cn/art/2021/10/13/art_1229662157_161632.html</t>
  </si>
  <si>
    <t>http://lssggzy.lishui.gov.cn/art/2021/10/13/art_1229662089_161112.html</t>
  </si>
  <si>
    <t>http://lssggzy.lishui.gov.cn/art/2021/10/14/art_1229661812_160216.html</t>
  </si>
  <si>
    <t>http://lssggzy.lishui.gov.cn/art/2021/10/14/art_1229661852_132259.html</t>
  </si>
  <si>
    <t>http://lssggzy.lishui.gov.cn/art/2021/10/14/art_1229662056_142717.html</t>
  </si>
  <si>
    <t>http://lssggzy.lishui.gov.cn/art/2021/10/15/art_1229662056_142735.html</t>
  </si>
  <si>
    <t>http://lssggzy.lishui.gov.cn/art/2021/10/15/art_1229661812_160258.html</t>
  </si>
  <si>
    <t>http://lssggzy.lishui.gov.cn/art/2021/10/15/art_1229661812_160239.html</t>
  </si>
  <si>
    <t>http://lssggzy.lishui.gov.cn/art/2021/10/18/art_1229661852_132262.html</t>
  </si>
  <si>
    <t>http://lssggzy.lishui.gov.cn/art/2021/10/18/art_1229661956_139495.html</t>
  </si>
  <si>
    <t>http://lssggzy.lishui.gov.cn/art/2021/10/18/art_1229661812_160280.html</t>
  </si>
  <si>
    <t>http://lssggzy.lishui.gov.cn/art/2021/10/19/art_1229661852_132265.html</t>
  </si>
  <si>
    <t>http://lssggzy.lishui.gov.cn/art/2021/10/19/art_1229662056_142753.html</t>
  </si>
  <si>
    <t>http://lssggzy.lishui.gov.cn/art/2021/10/19/art_1229661812_160157.html</t>
  </si>
  <si>
    <t>http://lssggzy.lishui.gov.cn/art/2021/10/19/art_1229661812_160136.html</t>
  </si>
  <si>
    <t>http://lssggzy.lishui.gov.cn/art/2021/10/20/art_1229662089_161158.html</t>
  </si>
  <si>
    <t>http://lssggzy.lishui.gov.cn/art/2021/10/20/art_1229661852_132271.html</t>
  </si>
  <si>
    <t>http://lssggzy.lishui.gov.cn/art/2021/10/20/art_1229662124_161947.html</t>
  </si>
  <si>
    <t>http://lssggzy.lishui.gov.cn/art/2021/10/20/art_1229661812_160182.html</t>
  </si>
  <si>
    <t>http://lssggzy.lishui.gov.cn/art/2021/10/21/art_1229661989_138967.html</t>
  </si>
  <si>
    <t>http://lssggzy.lishui.gov.cn/art/2021/10/21/art_1229661812_160265.html</t>
  </si>
  <si>
    <t>http://lssggzy.lishui.gov.cn/art/2021/10/21/art_1229661812_160226.html</t>
  </si>
  <si>
    <t>http://lssggzy.lishui.gov.cn/art/2021/10/21/art_1229661812_160243.html</t>
  </si>
  <si>
    <t>http://lssggzy.lishui.gov.cn/art/2021/10/21/art_1229661852_132274.html</t>
  </si>
  <si>
    <t>http://lssggzy.lishui.gov.cn/art/2021/10/21/art_1229661812_160282.html</t>
  </si>
  <si>
    <t>http://lssggzy.lishui.gov.cn/art/2021/10/21/art_1229662190_173631.html</t>
  </si>
  <si>
    <t>http://lssggzy.lishui.gov.cn/art/2021/10/22/art_1229661956_139527.html</t>
  </si>
  <si>
    <t>http://lssggzy.lishui.gov.cn/art/2021/10/22/art_1229662124_161993.html</t>
  </si>
  <si>
    <t>http://lssggzy.lishui.gov.cn/art/2021/10/22/art_1229662056_142772.html</t>
  </si>
  <si>
    <t>http://lssggzy.lishui.gov.cn/art/2021/10/22/art_1229661852_132277.html</t>
  </si>
  <si>
    <t>http://lssggzy.lishui.gov.cn/art/2021/10/22/art_1229662056_142790.html</t>
  </si>
  <si>
    <t>http://lssggzy.lishui.gov.cn/art/2021/10/22/art_1229661852_132280.html</t>
  </si>
  <si>
    <t>http://lssggzy.lishui.gov.cn/art/2021/10/22/art_1229661812_160303.html</t>
  </si>
  <si>
    <t>A3311011160010497002001</t>
  </si>
  <si>
    <t>http://lssggzy.lishui.gov.cn/art/2021/10/23/art_1229661812_160320.html</t>
  </si>
  <si>
    <t>http://lssggzy.lishui.gov.cn/art/2021/10/25/art_1229662190_173639.html</t>
  </si>
  <si>
    <t>http://lssggzy.lishui.gov.cn/art/2021/10/25/art_1229661852_132283.html</t>
  </si>
  <si>
    <t>http://lssggzy.lishui.gov.cn/art/2021/10/25/art_1229661812_160341.html</t>
  </si>
  <si>
    <t>http://lssggzy.lishui.gov.cn/art/2021/10/26/art_1229662124_162036.html</t>
  </si>
  <si>
    <t>http://lssggzy.lishui.gov.cn/art/2021/10/26/art_1229661852_132286.html</t>
  </si>
  <si>
    <t>http://lssggzy.lishui.gov.cn/art/2021/10/27/art_1229661812_160367.html</t>
  </si>
  <si>
    <t>http://lssggzy.lishui.gov.cn/art/2021/10/27/art_1229661812_160397.html</t>
  </si>
  <si>
    <t>http://lssggzy.lishui.gov.cn/art/2021/10/27/art_1229662056_142808.html</t>
  </si>
  <si>
    <t>http://lssggzy.lishui.gov.cn/art/2021/10/28/art_1229661956_139560.html</t>
  </si>
  <si>
    <t>http://lssggzy.lishui.gov.cn/art/2021/10/28/art_1229661812_160418.html</t>
  </si>
  <si>
    <t>http://lssggzy.lishui.gov.cn/art/2021/10/29/art_1229662124_162117.html</t>
  </si>
  <si>
    <t>http://lssggzy.lishui.gov.cn/art/2021/10/29/art_1229662124_162067.html</t>
  </si>
  <si>
    <t>http://lssggzy.lishui.gov.cn/art/2021/10/29/art_1229661812_160464.html</t>
  </si>
  <si>
    <t>http://lssggzy.lishui.gov.cn/art/2021/10/29/art_1229661852_132289.html</t>
  </si>
  <si>
    <t>http://lssggzy.lishui.gov.cn/art/2021/10/29/art_1229661852_132292.html</t>
  </si>
  <si>
    <t>http://lssggzy.lishui.gov.cn/art/2021/10/29/art_1229662190_173646.html</t>
  </si>
  <si>
    <t>http://lssggzy.lishui.gov.cn/art/2021/11/1/art_1229662124_162160.html</t>
  </si>
  <si>
    <t>http://lssggzy.lishui.gov.cn/art/2021/11/1/art_1229662157_161674.html</t>
  </si>
  <si>
    <t>http://lssggzy.lishui.gov.cn/art/2021/11/1/art_1229661812_160492.html</t>
  </si>
  <si>
    <t>http://lssggzy.lishui.gov.cn/art/2021/11/1/art_1229662056_142827.html</t>
  </si>
  <si>
    <t>http://lssggzy.lishui.gov.cn/art/2021/11/2/art_1229661812_160516.html</t>
  </si>
  <si>
    <t>http://lssggzy.lishui.gov.cn/art/2021/11/2/art_1229661956_139592.html</t>
  </si>
  <si>
    <t>http://lssggzy.lishui.gov.cn/art/2021/11/2/art_1229661852_132295.html</t>
  </si>
  <si>
    <t>http://lssggzy.lishui.gov.cn/art/2021/11/2/art_1229661989_138996.html</t>
  </si>
  <si>
    <t>http://lssggzy.lishui.gov.cn/art/2021/11/3/art_1229662157_161707.html</t>
  </si>
  <si>
    <t>http://lssggzy.lishui.gov.cn/art/2021/11/3/art_1229661812_160542.html</t>
  </si>
  <si>
    <t>http://lssggzy.lishui.gov.cn/art/2021/11/4/art_1229662056_142844.html</t>
  </si>
  <si>
    <t>http://lssggzy.lishui.gov.cn/art/2021/11/4/art_1229662190_173652.html</t>
  </si>
  <si>
    <t>http://lssggzy.lishui.gov.cn/art/2021/11/5/art_1229662124_162201.html</t>
  </si>
  <si>
    <t>A3311011160010579</t>
  </si>
  <si>
    <t>丽水经济技术开发区遂松路提升改造工程</t>
  </si>
  <si>
    <t>http://lssggzy.lishui.gov.cn/art/2021/11/5/art_1229661812_116443.html</t>
  </si>
  <si>
    <t>1基础设施</t>
  </si>
  <si>
    <t>http://lssggzy.lishui.gov.cn/art/2021/11/8/art_1229662190_173660.html</t>
  </si>
  <si>
    <t>http://lssggzy.lishui.gov.cn/art/2021/11/9/art_1229661956_139659.html</t>
  </si>
  <si>
    <t>http://lssggzy.lishui.gov.cn/art/2021/11/9/art_1229661852_132296.html</t>
  </si>
  <si>
    <t>http://lssggzy.lishui.gov.cn/art/2021/11/9/art_1229661812_160561.html</t>
  </si>
  <si>
    <t>http://lssggzy.lishui.gov.cn/art/2021/11/9/art_1229661956_139625.html</t>
  </si>
  <si>
    <t>http://lssggzy.lishui.gov.cn/art/2021/11/11/art_1229661956_139687.html</t>
  </si>
  <si>
    <t>http://lssggzy.lishui.gov.cn/art/2021/11/11/art_1229661812_160624.html</t>
  </si>
  <si>
    <t>http://lssggzy.lishui.gov.cn/art/2021/11/11/art_1229661812_160585.html</t>
  </si>
  <si>
    <t>http://lssggzy.lishui.gov.cn/art/2021/11/11/art_1229661812_160604.html</t>
  </si>
  <si>
    <t>A3311011160010593</t>
  </si>
  <si>
    <t>丽水职业技术学院运动场西侧校园环境提升改造工程</t>
  </si>
  <si>
    <t>http://lssggzy.lishui.gov.cn/art/2021/11/11/art_1229661812_116441.html</t>
  </si>
  <si>
    <t>http://lssggzy.lishui.gov.cn/art/2021/11/12/art_1229662190_173669.html</t>
  </si>
  <si>
    <t>http://lssggzy.lishui.gov.cn/art/2021/11/12/art_1229661812_160665.html</t>
  </si>
  <si>
    <t>http://lssggzy.lishui.gov.cn/art/2021/11/12/art_1229661812_160646.html</t>
  </si>
  <si>
    <t>http://lssggzy.lishui.gov.cn/art/2021/11/12/art_1229661852_132200.html</t>
  </si>
  <si>
    <t>http://lssggzy.lishui.gov.cn/art/2021/11/12/art_1229661852_132204.html</t>
  </si>
  <si>
    <t>http://lssggzy.lishui.gov.cn/art/2021/11/12/art_1229662157_161742.html</t>
  </si>
  <si>
    <t>http://lssggzy.lishui.gov.cn/art/2021/11/15/art_1229662190_173676.html</t>
  </si>
  <si>
    <t>A3311011160010609</t>
  </si>
  <si>
    <t>丽水市城市风廊及配套设施（“两湖”公共服务设施工程寿元湖部分）项目</t>
  </si>
  <si>
    <t>http://lssggzy.lishui.gov.cn/art/2021/11/15/art_1229661812_116437.html</t>
  </si>
  <si>
    <t>http://lssggzy.lishui.gov.cn/art/2021/11/15/art_1229661852_132208.html</t>
  </si>
  <si>
    <t>http://lssggzy.lishui.gov.cn/art/2021/11/16/art_1229661812_160684.html</t>
  </si>
  <si>
    <t>A3311011160010608</t>
  </si>
  <si>
    <t>丽水市公安局交通警察支队莲都大队联城中队技术业务用房项目</t>
  </si>
  <si>
    <t>http://lssggzy.lishui.gov.cn/art/2021/11/16/art_1229661812_116433.html</t>
  </si>
  <si>
    <t>http://lssggzy.lishui.gov.cn/art/2021/11/16/art_1229662190_173684.html</t>
  </si>
  <si>
    <t>http://lssggzy.lishui.gov.cn/art/2021/11/16/art_1229661812_160704.html</t>
  </si>
  <si>
    <t>A3311011160010613</t>
  </si>
  <si>
    <t>丽中莲城书院新建工程弱电、智能化项目</t>
  </si>
  <si>
    <t>http://lssggzy.lishui.gov.cn/art/2021/11/16/art_1229661812_116429.html</t>
  </si>
  <si>
    <t>http://lssggzy.lishui.gov.cn/art/2021/11/16/art_1229662124_162237.html</t>
  </si>
  <si>
    <t>http://lssggzy.lishui.gov.cn/art/2021/11/16/art_1229662157_161778.html</t>
  </si>
  <si>
    <t>http://lssggzy.lishui.gov.cn/art/2021/11/17/art_1229662056_142862.html</t>
  </si>
  <si>
    <t>http://lssggzy.lishui.gov.cn/art/2021/11/17/art_1229661989_139024.html</t>
  </si>
  <si>
    <t>http://lssggzy.lishui.gov.cn/art/2021/11/17/art_1229661812_160721.html</t>
  </si>
  <si>
    <t>http://lssggzy.lishui.gov.cn/art/2021/11/17/art_1229662157_161820.html</t>
  </si>
  <si>
    <t>http://lssggzy.lishui.gov.cn/art/2021/11/18/art_1229661812_160741.html</t>
  </si>
  <si>
    <t>http://lssggzy.lishui.gov.cn/art/2021/11/18/art_1229661852_132212.html</t>
  </si>
  <si>
    <t>http://lssggzy.lishui.gov.cn/art/2021/11/18/art_1229661812_160760.html</t>
  </si>
  <si>
    <t>http://lssggzy.lishui.gov.cn/art/2021/11/19/art_1229661812_160776.html</t>
  </si>
  <si>
    <t>http://lssggzy.lishui.gov.cn/art/2021/11/22/art_1229661812_160797.html</t>
  </si>
  <si>
    <t>http://lssggzy.lishui.gov.cn/art/2021/11/22/art_1229662124_162274.html</t>
  </si>
  <si>
    <t>http://lssggzy.lishui.gov.cn/art/2021/11/22/art_1229661812_160813.html</t>
  </si>
  <si>
    <t>http://lssggzy.lishui.gov.cn/art/2021/11/22/art_1229662089_161182.html</t>
  </si>
  <si>
    <t>http://lssggzy.lishui.gov.cn/art/2021/11/23/art_1229661812_160836.html</t>
  </si>
  <si>
    <t>http://lssggzy.lishui.gov.cn/art/2021/11/23/art_1229662056_141996.html</t>
  </si>
  <si>
    <t>http://lssggzy.lishui.gov.cn/art/2021/11/23/art_1229662157_161867.html</t>
  </si>
  <si>
    <t>http://lssggzy.lishui.gov.cn/art/2021/11/25/art_1229661852_132215.html</t>
  </si>
  <si>
    <t>http://lssggzy.lishui.gov.cn/art/2021/11/25/art_1229661812_160853.html</t>
  </si>
  <si>
    <t>http://lssggzy.lishui.gov.cn/art/2021/11/25/art_1229662190_173691.html</t>
  </si>
  <si>
    <t>http://lssggzy.lishui.gov.cn/art/2021/11/29/art_1229662089_161232.html</t>
  </si>
  <si>
    <t>http://lssggzy.lishui.gov.cn/art/2021/11/29/art_1229662190_173703.html</t>
  </si>
  <si>
    <t>http://lssggzy.lishui.gov.cn/art/2021/11/29/art_1229661989_139062.html</t>
  </si>
  <si>
    <t>http://lssggzy.lishui.gov.cn/art/2021/11/29/art_1229662056_142013.html</t>
  </si>
  <si>
    <t>A3311011160010658</t>
  </si>
  <si>
    <t>2022年青田县普通国省道公路小修保养总承包</t>
  </si>
  <si>
    <t>http://lssggzy.lishui.gov.cn/art/2021/11/29/art_1229661956_134365.html</t>
  </si>
  <si>
    <t>交通工程</t>
  </si>
  <si>
    <t>http://lssggzy.lishui.gov.cn/art/2021/11/30/art_1229662190_173722.html</t>
  </si>
  <si>
    <t>http://lssggzy.lishui.gov.cn/art/2021/11/30/art_1229661956_139715.html</t>
  </si>
  <si>
    <t>http://lssggzy.lishui.gov.cn/art/2021/11/30/art_1229662124_162308.html</t>
  </si>
  <si>
    <t>http://lssggzy.lishui.gov.cn/art/2021/11/30/art_1229662190_173713.html</t>
  </si>
  <si>
    <t>http://lssggzy.lishui.gov.cn/art/2021/12/1/art_1229662190_173732.html</t>
  </si>
  <si>
    <t>http://lssggzy.lishui.gov.cn/art/2021/12/2/art_1229661812_160935.html</t>
  </si>
  <si>
    <t>http://lssggzy.lishui.gov.cn/art/2021/12/2/art_1229661812_160916.html</t>
  </si>
  <si>
    <t>http://lssggzy.lishui.gov.cn/art/2021/12/3/art_1229662124_162373.html</t>
  </si>
  <si>
    <t>http://lssggzy.lishui.gov.cn/art/2021/12/3/art_1229662124_162342.html</t>
  </si>
  <si>
    <t>http://lssggzy.lishui.gov.cn/art/2021/12/3/art_1229662190_173741.html</t>
  </si>
  <si>
    <t>A3311011160010655</t>
  </si>
  <si>
    <t>龙泉市岩樟溪流域综合治理工程(二期)生态河道治理工程Ⅱ标</t>
  </si>
  <si>
    <t>http://lssggzy.lishui.gov.cn/art/2021/12/3/art_1229661923_125527.html</t>
  </si>
  <si>
    <t>水利工程</t>
  </si>
  <si>
    <t>http://lssggzy.lishui.gov.cn/art/2021/12/3/art_1229661812_160956.html</t>
  </si>
  <si>
    <t>http://lssggzy.lishui.gov.cn/art/2021/12/6/art_1229661852_132218.html</t>
  </si>
  <si>
    <t>http://lssggzy.lishui.gov.cn/art/2021/12/6/art_1229662157_161909.html</t>
  </si>
  <si>
    <t>A3311011160010593001001</t>
  </si>
  <si>
    <t>http://lssggzy.lishui.gov.cn/art/2021/12/7/art_1229661812_160999.html</t>
  </si>
  <si>
    <t>http://lssggzy.lishui.gov.cn/art/2021/12/7/art_1229662157_161953.html</t>
  </si>
  <si>
    <t>http://lssggzy.lishui.gov.cn/art/2021/12/7/art_1229661812_160975.html</t>
  </si>
  <si>
    <t>http://lssggzy.lishui.gov.cn/art/2021/12/8/art_1229662056_142081.html</t>
  </si>
  <si>
    <t>http://lssggzy.lishui.gov.cn/art/2021/12/8/art_1229662056_142046.html</t>
  </si>
  <si>
    <t>http://lssggzy.lishui.gov.cn/art/2021/12/8/art_1229662056_142030.html</t>
  </si>
  <si>
    <t>http://lssggzy.lishui.gov.cn/art/2021/12/8/art_1229662056_142067.html</t>
  </si>
  <si>
    <t>http://lssggzy.lishui.gov.cn/art/2021/12/9/art_1229661812_161016.html</t>
  </si>
  <si>
    <t>http://lssggzy.lishui.gov.cn/art/2021/12/9/art_1229662157_162003.html</t>
  </si>
  <si>
    <t>http://lssggzy.lishui.gov.cn/art/2021/12/10/art_1229662124_162405.html</t>
  </si>
  <si>
    <t>http://lssggzy.lishui.gov.cn/art/2021/12/10/art_1229661812_161038.html</t>
  </si>
  <si>
    <t>http://lssggzy.lishui.gov.cn/art/2021/12/10/art_1229662089_161247.html</t>
  </si>
  <si>
    <t>http://lssggzy.lishui.gov.cn/art/2021/12/13/art_1229661812_161058.html</t>
  </si>
  <si>
    <t>A3311011160010609001001</t>
  </si>
  <si>
    <t>http://lssggzy.lishui.gov.cn/art/2021/12/13/art_1229661812_161083.html</t>
  </si>
  <si>
    <t>http://lssggzy.lishui.gov.cn/art/2021/12/14/art_1229662124_162438.html</t>
  </si>
  <si>
    <t>http://lssggzy.lishui.gov.cn/art/2021/12/14/art_1229662190_173753.html</t>
  </si>
  <si>
    <t>http://lssggzy.lishui.gov.cn/art/2021/12/14/art_1229661852_132223.html</t>
  </si>
  <si>
    <t>http://lssggzy.lishui.gov.cn/art/2021/12/15/art_1229661852_132226.html</t>
  </si>
  <si>
    <t>http://lssggzy.lishui.gov.cn/art/2021/12/15/art_1229661812_161105.html</t>
  </si>
  <si>
    <t>http://lssggzy.lishui.gov.cn/art/2021/12/16/art_1229661812_161127.html</t>
  </si>
  <si>
    <t>http://lssggzy.lishui.gov.cn/art/2021/12/16/art_1229661956_139546.html</t>
  </si>
  <si>
    <t>http://lssggzy.lishui.gov.cn/art/2021/12/17/art_1229662124_162458.html</t>
  </si>
  <si>
    <t>http://lssggzy.lishui.gov.cn/art/2021/12/17/art_1229662056_142101.html</t>
  </si>
  <si>
    <t>http://lssggzy.lishui.gov.cn/art/2021/12/17/art_1229661956_139577.html</t>
  </si>
  <si>
    <t>http://lssggzy.lishui.gov.cn/art/2021/12/17/art_1229662089_161262.html</t>
  </si>
  <si>
    <t>A3311011160010761</t>
  </si>
  <si>
    <t>丽水南城人民医院地块富五路南段工程</t>
  </si>
  <si>
    <t>http://lssggzy.lishui.gov.cn/art/2021/12/20/art_1229661812_116425.html</t>
  </si>
  <si>
    <t>A3311011160010613001001</t>
  </si>
  <si>
    <t>http://lssggzy.lishui.gov.cn/art/2021/12/20/art_1229661812_161146.html</t>
  </si>
  <si>
    <t>http://lssggzy.lishui.gov.cn/art/2021/12/21/art_1229662190_173762.html</t>
  </si>
  <si>
    <t>http://lssggzy.lishui.gov.cn/art/2021/12/21/art_1229662190_173771.html</t>
  </si>
  <si>
    <t>http://lssggzy.lishui.gov.cn/art/2021/12/21/art_1229661989_139097.html</t>
  </si>
  <si>
    <t>http://lssggzy.lishui.gov.cn/art/2021/12/21/art_1229661812_161169.html</t>
  </si>
  <si>
    <t>http://lssggzy.lishui.gov.cn/art/2021/12/22/art_1229661989_139128.html</t>
  </si>
  <si>
    <t>http://lssggzy.lishui.gov.cn/art/2021/12/22/art_1229662124_162490.html</t>
  </si>
  <si>
    <t>http://lssggzy.lishui.gov.cn/art/2021/12/22/art_1229661956_139609.html</t>
  </si>
  <si>
    <t>http://lssggzy.lishui.gov.cn/art/2021/12/23/art_1229661812_161192.html</t>
  </si>
  <si>
    <t>http://lssggzy.lishui.gov.cn/art/2021/12/24/art_1229661812_160981.html</t>
  </si>
  <si>
    <t>http://lssggzy.lishui.gov.cn/art/2021/12/24/art_1229662056_142119.html</t>
  </si>
  <si>
    <t>A3311011160010658001001</t>
  </si>
  <si>
    <t>http://lssggzy.lishui.gov.cn/art/2021/12/24/art_1229661956_139638.html</t>
  </si>
  <si>
    <t>http://lssggzy.lishui.gov.cn/art/2021/12/27/art_1229661812_161006.html</t>
  </si>
  <si>
    <t>A3311011160010608001001</t>
  </si>
  <si>
    <t>http://lssggzy.lishui.gov.cn/art/2021/12/27/art_1229661812_161026.html</t>
  </si>
  <si>
    <t>http://lssggzy.lishui.gov.cn/art/2021/12/27/art_1229661812_161048.html</t>
  </si>
  <si>
    <t>A3311011160010655002001</t>
  </si>
  <si>
    <t>http://lssggzy.lishui.gov.cn/art/2021/12/28/art_1229661923_140703.html</t>
  </si>
  <si>
    <t>http://lssggzy.lishui.gov.cn/art/2021/12/29/art_1229662124_162553.html</t>
  </si>
  <si>
    <t>http://lssggzy.lishui.gov.cn/art/2021/12/29/art_1229662124_162525.html</t>
  </si>
  <si>
    <t>http://lssggzy.lishui.gov.cn/art/2021/12/29/art_1229661852_132229.html</t>
  </si>
  <si>
    <t>http://lssggzy.lishui.gov.cn/art/2021/12/29/art_1229662056_142137.html</t>
  </si>
  <si>
    <t>http://lssggzy.lishui.gov.cn/art/2021/12/29/art_1229661852_132232.html</t>
  </si>
  <si>
    <t>http://lssggzy.lishui.gov.cn/art/2021/12/29/art_1229662056_142156.html</t>
  </si>
  <si>
    <t>http://lssggzy.lishui.gov.cn/art/2021/12/31/art_1229662124_162582.html</t>
  </si>
  <si>
    <t>http://lssggzy.lishui.gov.cn/art/2021/12/31/art_1229662089_161280.html</t>
  </si>
  <si>
    <t>http://lssggzy.lishui.gov.cn/art/2021/12/31/art_1229661812_161070.html</t>
  </si>
  <si>
    <t>http://lssggzy.lishui.gov.cn/art/2021/12/31/art_1229662124_162616.html</t>
  </si>
  <si>
    <t>http://lssggzy.lishui.gov.cn/art/2021/12/31/art_1229662190_173781.html</t>
  </si>
  <si>
    <t>缙云县基层医疗机构软硬件提升工程—三溪乡卫生院拆建项目</t>
  </si>
  <si>
    <t>http://lssggzy.lishui.gov.cn/art/2022/1/4/art_1229662089_187563.html</t>
  </si>
  <si>
    <t>取值范围：3-8.9</t>
  </si>
  <si>
    <t>建筑工程施工总承包</t>
  </si>
  <si>
    <t>3+2</t>
  </si>
  <si>
    <t>莲都区太平乡污水管网工程设计</t>
  </si>
  <si>
    <t>http://lssggzy.lishui.gov.cn/art/2022/1/4/art_1229661852_187564.html</t>
  </si>
  <si>
    <t>丽水创新金融中心项目策划及建筑方案设计开标实况</t>
  </si>
  <si>
    <t>http://lssggzy.lishui.gov.cn/art/2022/1/5/art_1229661812_187573.html</t>
  </si>
  <si>
    <t>碧湖镇黄碧线沿线农村基础设施提升及生态修复工程项目设计采购施工（EPC）总承包监理开标记录公示</t>
  </si>
  <si>
    <t>http://lssggzy.lishui.gov.cn/art/2022/1/5/art_1229661852_187566.html</t>
  </si>
  <si>
    <t>丽水市水东综合客运枢纽B-11-04地块项目（除主体工程以外）监理开标记录公示</t>
  </si>
  <si>
    <t>http://lssggzy.lishui.gov.cn/art/2022/1/5/art_1229661812_187578.html</t>
  </si>
  <si>
    <t>遂昌县王村口小学路建设项目</t>
  </si>
  <si>
    <t>http://lssggzy.lishui.gov.cn/art/2022/1/6/art_1229662124_187572.html</t>
  </si>
  <si>
    <t>取值范围：6-11.9</t>
  </si>
  <si>
    <t>市政公用工程施工总承包</t>
  </si>
  <si>
    <t>松阳县新兴镇便民服务中心</t>
  </si>
  <si>
    <t>http://lssggzy.lishui.gov.cn/art/2022/1/6/art_1229662157_187699.html</t>
  </si>
  <si>
    <t>取值范围：4-9.9</t>
  </si>
  <si>
    <t>碧湖镇生态治理智慧平台（数据指挥中心）项目</t>
  </si>
  <si>
    <t>http://lssggzy.lishui.gov.cn/art/2022/1/7/art_1229661852_187570.html</t>
  </si>
  <si>
    <t>景宁县高水平建设“四好农村路”鸬鹚乡南坑下至龙泉市龙南乡苦马际联网公路工程开标记录公示</t>
  </si>
  <si>
    <t>http://lssggzy.lishui.gov.cn/art/2022/1/7/art_1229662190_187574.html</t>
  </si>
  <si>
    <t>K：0.3，0.4，0.5
i：4，5，6</t>
  </si>
  <si>
    <t>公路工程施工总承包</t>
  </si>
  <si>
    <t>碧湖镇生态治理智慧平台（数据指挥中心）项目监理开标记录公示</t>
  </si>
  <si>
    <t>http://lssggzy.lishui.gov.cn/art/2022/1/7/art_1229661852_187576.html</t>
  </si>
  <si>
    <t>遂昌县2021年老旧小区改造项目—大毛头小区（第二次）</t>
  </si>
  <si>
    <t>http://lssggzy.lishui.gov.cn/art/2022/1/11/art_1229662124_187579.html</t>
  </si>
  <si>
    <t>2+2</t>
  </si>
  <si>
    <t>近三月人数不少于50</t>
  </si>
  <si>
    <t>云和县梧桐坑流域综合治理项目设计开标记录公示</t>
  </si>
  <si>
    <t>http://lssggzy.lishui.gov.cn/art/2022/1/11/art_1229661989_187698.html</t>
  </si>
  <si>
    <t>庆元县污水处理二期扩建工程设计开标记录表</t>
  </si>
  <si>
    <t>http://lssggzy.lishui.gov.cn/art/2022/1/11/art_1229662056_187700.html</t>
  </si>
  <si>
    <t>2021年景宁县农村公路危病桥改造工程（4、5类桥梁）开标记录公示</t>
  </si>
  <si>
    <t>http://lssggzy.lishui.gov.cn/art/2022/1/11/art_1229662190_187580.html</t>
  </si>
  <si>
    <t>遂昌县王村口镇第七批（2019年度）历史文化村落保护利用重点村项目—桥西村外立面、环境提升工程</t>
  </si>
  <si>
    <t>http://lssggzy.lishui.gov.cn/art/2022/1/12/art_1229662124_187586.html</t>
  </si>
  <si>
    <t>丽水市东地路与寿元街交叉口西北侧地块商住用房项目设计开标实况</t>
  </si>
  <si>
    <t>http://lssggzy.lishui.gov.cn/art/2022/1/12/art_1229661812_187584.html</t>
  </si>
  <si>
    <t>小顺大坑水土流失治理项目开标记录公示</t>
  </si>
  <si>
    <t>http://lssggzy.lishui.gov.cn/art/2022/1/12/art_1229661989_187763.html</t>
  </si>
  <si>
    <t>平黄公路新碧段综合整治工程开标记录公示</t>
  </si>
  <si>
    <t>http://lssggzy.lishui.gov.cn/art/2022/1/12/art_1229662089_187567.html</t>
  </si>
  <si>
    <t>童话云和大花园综合配套公共服务中心项目设计开标记录公示</t>
  </si>
  <si>
    <t>http://lssggzy.lishui.gov.cn/art/2022/1/12/art_1229661989_187770.html</t>
  </si>
  <si>
    <t>2021年云和县“四好农村路”改善提升工程开标记录公示</t>
  </si>
  <si>
    <t>http://lssggzy.lishui.gov.cn/art/2022/1/12/art_1229661989_187707.html</t>
  </si>
  <si>
    <t>云和县局龙线（金水坑至龙门段）改建工程勘察设计开标记录公示</t>
  </si>
  <si>
    <t>http://lssggzy.lishui.gov.cn/art/2022/1/12/art_1229661989_187727.html</t>
  </si>
  <si>
    <t>云和县崇头片山区小流域农业生态工程项目II标开标记录公示</t>
  </si>
  <si>
    <t>http://lssggzy.lishui.gov.cn/art/2022/1/12/art_1229661989_187745.html</t>
  </si>
  <si>
    <t>云和县泉溪综合治理工程开标记录公示</t>
  </si>
  <si>
    <t>http://lssggzy.lishui.gov.cn/art/2022/1/12/art_1229661989_187717.html</t>
  </si>
  <si>
    <t>云和县浮云溪流域综合治理工程（将军桥至三望栏段、狮山段、云章下游段）II标段(第二次)开标记录公示</t>
  </si>
  <si>
    <t>http://lssggzy.lishui.gov.cn/art/2022/1/12/art_1229661989_187735.html</t>
  </si>
  <si>
    <t>沈坑门水库新建工程可行性研究报告及初步设计开标记录公示</t>
  </si>
  <si>
    <t>http://lssggzy.lishui.gov.cn/art/2022/1/12/art_1229661989_187754.html</t>
  </si>
  <si>
    <t>丽水云和小徐社区全过程工程咨询开标记录公示</t>
  </si>
  <si>
    <t>http://lssggzy.lishui.gov.cn/art/2022/1/13/art_1229661989_187819.html</t>
  </si>
  <si>
    <t>云和县残疾人托养中心工程电梯项目（第二次）开标记录公示</t>
  </si>
  <si>
    <t>http://lssggzy.lishui.gov.cn/art/2022/1/13/art_1229661989_187804.html</t>
  </si>
  <si>
    <t>云和县残疾人康复指导中心工程电梯项目开标记录公示</t>
  </si>
  <si>
    <t>http://lssggzy.lishui.gov.cn/art/2022/1/13/art_1229661989_187791.html</t>
  </si>
  <si>
    <t>云和县木玩童话小镇地标建筑-木玩展示体验馆项目施工监理开标记录公示</t>
  </si>
  <si>
    <t>http://lssggzy.lishui.gov.cn/art/2022/1/13/art_1229661989_187783.html</t>
  </si>
  <si>
    <t>云和县雾溪制水厂提升改造工程设计开标记录公示</t>
  </si>
  <si>
    <t>http://lssggzy.lishui.gov.cn/art/2022/1/13/art_1229661989_187811.html</t>
  </si>
  <si>
    <t>丽水市滨水慢行系统样板段-大洋河段项目监理开标记录公示</t>
  </si>
  <si>
    <t>http://lssggzy.lishui.gov.cn/art/2022/1/13/art_1229661812_187589.html</t>
  </si>
  <si>
    <t>A3311011160010761001001</t>
  </si>
  <si>
    <t>http://lssggzy.lishui.gov.cn/art/2022/1/14/art_1229661812_187595.html</t>
  </si>
  <si>
    <t>浙江省级第八批历史文化村落保护利用重点村项目-黄沙腰镇上定村二期工程</t>
  </si>
  <si>
    <t>http://lssggzy.lishui.gov.cn/art/2022/1/14/art_1229662124_187592.html</t>
  </si>
  <si>
    <t>丽水经济技术开发区水阁区块管网综合改造工程全过程工程咨询服务开标实况</t>
  </si>
  <si>
    <t>http://lssggzy.lishui.gov.cn/art/2022/1/14/art_1229661812_187601.html</t>
  </si>
  <si>
    <t>遂昌县后江村两侧综合整治项目</t>
  </si>
  <si>
    <t>http://lssggzy.lishui.gov.cn/art/2022/1/17/art_1229662124_187598.html</t>
  </si>
  <si>
    <t>同时具备市政公用工程施工总承包叁级和建筑工程施工总承包叁级及以上资质</t>
  </si>
  <si>
    <t>33+22</t>
  </si>
  <si>
    <t>景宁县红星街道千峡湖金钟梨花峡文旅产业园项目—梨花大道沿线绿化及科普梨园基础挡墙建设工程</t>
  </si>
  <si>
    <t>http://lssggzy.lishui.gov.cn/art/2022/1/17/art_1229662190_187585.html</t>
  </si>
  <si>
    <t>取值范围：7-12.9</t>
  </si>
  <si>
    <t>遂昌县新路湾镇蕉川村乡村会客厅建设项目</t>
  </si>
  <si>
    <t>http://lssggzy.lishui.gov.cn/art/2022/1/18/art_1229662124_187606.html</t>
  </si>
  <si>
    <t>缙云县壶镇老镇区有机更新改造工程-老街改造民安桥项目</t>
  </si>
  <si>
    <t>http://lssggzy.lishui.gov.cn/art/2022/1/18/art_1229662089_187569.html</t>
  </si>
  <si>
    <t>同时具有市政公用工程施工总承包叁级及以上资质和桥梁工程专业承包贰级及以上资质</t>
  </si>
  <si>
    <t>22+2</t>
  </si>
  <si>
    <t>莲都区装备制造产业工程师协同创新中心暨产业创新综合服务体装修项目</t>
  </si>
  <si>
    <t>http://lssggzy.lishui.gov.cn/art/2022/1/18/art_1229661852_187582.html</t>
  </si>
  <si>
    <r>
      <rPr>
        <sz val="10.5"/>
        <color theme="1"/>
        <rFont val="宋体"/>
        <charset val="134"/>
      </rPr>
      <t>建筑装修装饰工程专业承包</t>
    </r>
  </si>
  <si>
    <t>青田环球购物中心工程3#楼全装修项目</t>
  </si>
  <si>
    <t>http://lssggzy.lishui.gov.cn/art/2022/1/19/art_1229661956_188449.html</t>
  </si>
  <si>
    <t>建筑装修装饰工程专业承包</t>
  </si>
  <si>
    <t>1+1</t>
  </si>
  <si>
    <t>青田县华侨小学新建工程监理开标记录公示</t>
  </si>
  <si>
    <t>http://lssggzy.lishui.gov.cn/art/2022/1/19/art_1229661956_188450.html</t>
  </si>
  <si>
    <t>碧湖镇黄碧线沿线农村基础设施提升及生态修复工程项目设计采购施工（EPC）总承包开标记录表</t>
  </si>
  <si>
    <t>http://lssggzy.lishui.gov.cn/art/2022/1/20/art_1229661852_187588.html</t>
  </si>
  <si>
    <t>丽水开放技师学院工程施工监理开标记录公示</t>
  </si>
  <si>
    <t>http://lssggzy.lishui.gov.cn/art/2022/1/21/art_1229662089_187575.html</t>
  </si>
  <si>
    <t>中国人民银行遂昌县支行安置工程</t>
  </si>
  <si>
    <t>http://lssggzy.lishui.gov.cn/art/2022/1/24/art_1229662124_187625.html</t>
  </si>
  <si>
    <r>
      <rPr>
        <sz val="10.5"/>
        <color theme="1"/>
        <rFont val="宋体"/>
        <charset val="134"/>
      </rPr>
      <t>建筑工程施工总承包</t>
    </r>
  </si>
  <si>
    <t>遂昌县三溪口城市更新区块市政路网工程(一期)工程</t>
  </si>
  <si>
    <t>http://lssggzy.lishui.gov.cn/art/2022/1/24/art_1229662124_187618.html</t>
  </si>
  <si>
    <t>浮云溪流域综合治理工程（崇头段、城区段）设计开标记录</t>
  </si>
  <si>
    <t>http://lssggzy.lishui.gov.cn/art/2022/1/24/art_1229661989_187827.html</t>
  </si>
  <si>
    <t>丽水市滨水慢行系统样板段-贺家溪段项目</t>
  </si>
  <si>
    <t>http://lssggzy.lishui.gov.cn/art/2022/1/26/art_1229661812_187607.html</t>
  </si>
  <si>
    <t>取值范围：5-9.9</t>
  </si>
  <si>
    <t>0+1</t>
  </si>
  <si>
    <t>松阳县第二污水处理厂工程勘察设计开标实况</t>
  </si>
  <si>
    <t>http://lssggzy.lishui.gov.cn/art/2022/1/26/art_1229662157_187709.html</t>
  </si>
  <si>
    <t>云和县雾溪制水厂提升改造工程（土建部分）</t>
  </si>
  <si>
    <t>http://lssggzy.lishui.gov.cn/art/2022/1/27/art_1229661989_187837.html</t>
  </si>
  <si>
    <t>取值范围：6-15.9</t>
  </si>
  <si>
    <t>龙泉市南大洋水厂扩建增容工程设备采购与安装开标记录公示</t>
  </si>
  <si>
    <t>http://lssggzy.lishui.gov.cn/art/2022/1/27/art_1229661923_187561.html</t>
  </si>
  <si>
    <t>缙云县舒洪镇中心卫生院扩建项目</t>
  </si>
  <si>
    <t>http://lssggzy.lishui.gov.cn/art/2022/1/28/art_1229662089_187581.html</t>
  </si>
  <si>
    <t>文昌弄塑料厂宿舍周边区块老旧小区改造工程</t>
  </si>
  <si>
    <t>http://lssggzy.lishui.gov.cn/art/2022/1/28/art_1229661852_187594.html</t>
  </si>
  <si>
    <t>缙云县老城片区老旧小区综合改造提升及历史建筑保护项目-溪滨南北路综合改造提升工程（溪滨北路）及溪滨北路外立面改造工程EPC总承包项目开标记录公示</t>
  </si>
  <si>
    <t>http://lssggzy.lishui.gov.cn/art/2022/1/28/art_1229662089_187587.html</t>
  </si>
  <si>
    <t>松阳县农村饮用水供水保障行动（一）水质水量监测设施采购安装项目开标记录公示</t>
  </si>
  <si>
    <t>http://lssggzy.lishui.gov.cn/art/2022/1/30/art_1229662157_187737.html</t>
  </si>
  <si>
    <t>缙云县民兵训练基地改造项目</t>
  </si>
  <si>
    <t>http://lssggzy.lishui.gov.cn/art/2022/2/9/art_1229662089_187593.html</t>
  </si>
  <si>
    <t>遂昌县外庄至高碧街道路两侧景观提升工程</t>
  </si>
  <si>
    <t>http://lssggzy.lishui.gov.cn/art/2022/2/9/art_1229662124_187631.html</t>
  </si>
  <si>
    <t>遂昌县妙高街道金溪村文体中心</t>
  </si>
  <si>
    <t>http://lssggzy.lishui.gov.cn/art/2022/2/11/art_1229662124_187637.html</t>
  </si>
  <si>
    <t>A3311011160010860004001</t>
  </si>
  <si>
    <t>丽景园章巷区块道路网及配套工程（一期）</t>
  </si>
  <si>
    <t>http://lssggzy.lishui.gov.cn/art/2022/2/11/art_1229662190_187591.html</t>
  </si>
  <si>
    <t>碧湖镇高溪村美丽乡村重点村建设项目</t>
  </si>
  <si>
    <t>http://lssggzy.lishui.gov.cn/art/2022/2/14/art_1229661852_187599.html</t>
  </si>
  <si>
    <t>丽水市东地路与寿元街交叉口西北侧地块商住用房项目监理开标记录公示</t>
  </si>
  <si>
    <t>http://lssggzy.lishui.gov.cn/art/2022/2/15/art_1229661812_187613.html</t>
  </si>
  <si>
    <t>A3311011160010867001001</t>
  </si>
  <si>
    <t>丽水南城水阁村地块南侧支路工程</t>
  </si>
  <si>
    <t>http://lssggzy.lishui.gov.cn/art/2022/2/17/art_1229661812_187619.html</t>
  </si>
  <si>
    <t>A3311011160010884001001</t>
  </si>
  <si>
    <t>[青田]青田县温溪镇温溪大桥南侧地块基础设施工程-场地平整</t>
  </si>
  <si>
    <t>http://lssggzy.lishui.gov.cn/art/2022/2/17/art_1229661956_188451.html</t>
  </si>
  <si>
    <t>莲都区装备制造产业工程师协同创新中心暨产业创新综合服务体暖通及智能化设备采购及安装项目</t>
  </si>
  <si>
    <t>http://lssggzy.lishui.gov.cn/art/2022/2/17/art_1229661852_187604.html</t>
  </si>
  <si>
    <t>丽水开发区水阁工业园地下水污染防治工程设计及PRB风险管控技术研发服务开标实况</t>
  </si>
  <si>
    <t>http://lssggzy.lishui.gov.cn/art/2022/2/17/art_1229661812_187624.html</t>
  </si>
  <si>
    <t>A3311011160010796001001</t>
  </si>
  <si>
    <t>丽水市中医院中医传承创新楼工程-装修及智能化</t>
  </si>
  <si>
    <t>http://lssggzy.lishui.gov.cn/art/2022/2/18/art_1229661812_187628.html</t>
  </si>
  <si>
    <t>A3311011160010886001001</t>
  </si>
  <si>
    <t>船寮镇戈溪园区至中部组团给排水管网连接工程</t>
  </si>
  <si>
    <t>http://lssggzy.lishui.gov.cn/art/2022/2/18/art_1229661956_188452.html</t>
  </si>
  <si>
    <t>景宁县公安局鹤溪派出所技术业务用房项目监理开标记录公示</t>
  </si>
  <si>
    <t>http://lssggzy.lishui.gov.cn/art/2022/2/18/art_1229662190_187597.html</t>
  </si>
  <si>
    <t>莲都区联城中心幼儿园（金周农居新社区园区）改造工程</t>
  </si>
  <si>
    <t>http://lssggzy.lishui.gov.cn/art/2022/2/21/art_1229661852_187635.html</t>
  </si>
  <si>
    <t>丽缙园幼儿园项目</t>
  </si>
  <si>
    <t>http://lssggzy.lishui.gov.cn/art/2022/2/21/art_1229662089_187600.html</t>
  </si>
  <si>
    <t>A3311011160010899001001</t>
  </si>
  <si>
    <t>船寮镇舒庄工业园区基础设施工程（一期）</t>
  </si>
  <si>
    <t>http://lssggzy.lishui.gov.cn/art/2022/2/21/art_1229661956_188453.html</t>
  </si>
  <si>
    <t>莲都区灯塔幼儿园教育集团（中骏璟园园区）改造工程</t>
  </si>
  <si>
    <t>http://lssggzy.lishui.gov.cn/art/2022/2/21/art_1229661852_187641.html</t>
  </si>
  <si>
    <t>莲都区农村生活污水设施“强基增效双提标”建设改造项目（第一批）设计（标段：一）开标记录表</t>
  </si>
  <si>
    <t>http://lssggzy.lishui.gov.cn/art/2022/2/21/art_1229661852_187622.html</t>
  </si>
  <si>
    <t>莲都区农村生活污水设施“强基增效双提标”建设改造项目（第一批）设计（标段：二）开标记录表</t>
  </si>
  <si>
    <t>http://lssggzy.lishui.gov.cn/art/2022/2/21/art_1229661852_187629.html</t>
  </si>
  <si>
    <t>莲都区农村生活污水设施“强基增效双提标”建设改造项目（第一批）设计（标段：四）开标记录表</t>
  </si>
  <si>
    <t>http://lssggzy.lishui.gov.cn/art/2022/2/21/art_1229661852_187616.html</t>
  </si>
  <si>
    <t>莲都区丽龙高速公路南山互通至丽新公路连接线工程开标记录公示</t>
  </si>
  <si>
    <t>http://lssggzy.lishui.gov.cn/art/2022/2/21/art_1229661852_187646.html</t>
  </si>
  <si>
    <t>莲都区农村生活污水设施“强基增效双提标”建设改造项目（第一批）设计（标段：三）开标记录表</t>
  </si>
  <si>
    <t>http://lssggzy.lishui.gov.cn/art/2022/2/21/art_1229661852_187610.html</t>
  </si>
  <si>
    <t>A3311011160010889002001</t>
  </si>
  <si>
    <t>青田县杨梅文化广场项目</t>
  </si>
  <si>
    <t>http://lssggzy.lishui.gov.cn/art/2022/2/22/art_1229661956_188454.html</t>
  </si>
  <si>
    <t>壶镇镇聚贤路（人民路至湖新路段）市政配套工程</t>
  </si>
  <si>
    <t>http://lssggzy.lishui.gov.cn/art/2022/2/22/art_1229662089_187605.html</t>
  </si>
  <si>
    <t>新时代职业教育双一流综合实训基地工程—新时代创新“X” 综合空间工程-暖通工程复评记录</t>
  </si>
  <si>
    <t>http://lssggzy.lishui.gov.cn/art/2022/2/23/art_1229661812_187639.html</t>
  </si>
  <si>
    <t>丽水南城中学全过程工程咨询服务开标实况</t>
  </si>
  <si>
    <t>http://lssggzy.lishui.gov.cn/art/2022/2/23/art_1229661812_187634.html</t>
  </si>
  <si>
    <t>莲都区农村公路工程招标代理机构选择开标记录表</t>
  </si>
  <si>
    <t>http://lssggzy.lishui.gov.cn/art/2022/2/24/art_1229661852_187652.html</t>
  </si>
  <si>
    <t>丽水南城生态停车场改造提升项目-水阁东停车场及附属配套工程设计开标实况</t>
  </si>
  <si>
    <t>http://lssggzy.lishui.gov.cn/art/2022/2/25/art_1229661812_187644.html</t>
  </si>
  <si>
    <t>丽水市第一人民医院项目EPC总承包开标实况</t>
  </si>
  <si>
    <t>http://lssggzy.lishui.gov.cn/art/2022/2/25/art_1229661812_187650.html</t>
  </si>
  <si>
    <t>A3311011160010864001001</t>
  </si>
  <si>
    <t>松阳县公路应急保障基地</t>
  </si>
  <si>
    <t>http://lssggzy.lishui.gov.cn/art/2022/2/28/art_1229662157_187755.html</t>
  </si>
  <si>
    <t>A3311011160010880001001</t>
  </si>
  <si>
    <t>青田县栖霞小区周边道路改造工程</t>
  </si>
  <si>
    <t>http://lssggzy.lishui.gov.cn/art/2022/3/1/art_1229661956_188455.html</t>
  </si>
  <si>
    <t>丽水经济技术开发区芯片产业园二期项目设计采购施工（EPC）总承包 开标实况</t>
  </si>
  <si>
    <t>http://lssggzy.lishui.gov.cn/art/2022/3/1/art_1229661812_187655.html</t>
  </si>
  <si>
    <t>碧湖镇黄碧线沿线农村基础设施提升及生态修复工程项目设计采购施工（EPC）总承包（第二次）开标记录表</t>
  </si>
  <si>
    <t>http://lssggzy.lishui.gov.cn/art/2022/3/1/art_1229661852_187659.html</t>
  </si>
  <si>
    <t>A3311011160010900001001</t>
  </si>
  <si>
    <t>庆元县屏都综合新区生物科技（食用菌）产业园土石方工程三标段</t>
  </si>
  <si>
    <t>http://lssggzy.lishui.gov.cn/art/2022/3/2/art_1229662056_187708.html</t>
  </si>
  <si>
    <t>2022年城区幼儿园建设项目（湖畔幼儿园项目）设计开标实况</t>
  </si>
  <si>
    <t>http://lssggzy.lishui.gov.cn/art/2022/3/3/art_1229661812_187667.html</t>
  </si>
  <si>
    <t>2022年城区幼儿园建设项目（湖畔幼儿园项目）设计开标记录公示</t>
  </si>
  <si>
    <t>http://lssggzy.lishui.gov.cn/art/2022/3/3/art_1229661812_187661.html</t>
  </si>
  <si>
    <t>2022年莲都农村供水保障工程监理项目开标记录表</t>
  </si>
  <si>
    <t>http://lssggzy.lishui.gov.cn/art/2022/3/4/art_1229661852_187665.html</t>
  </si>
  <si>
    <t>丽水市第二水厂南侧地块商住用房项目前期物业管理项目开标实况</t>
  </si>
  <si>
    <t>http://lssggzy.lishui.gov.cn/art/2022/3/7/art_1229661852_187668.html</t>
  </si>
  <si>
    <t>丽水市第二人民医院老年康复大楼医用气体设备采购与安装工程开标实况</t>
  </si>
  <si>
    <t>http://lssggzy.lishui.gov.cn/art/2022/3/7/art_1229661812_187673.html</t>
  </si>
  <si>
    <t>A3311011160010869001001</t>
  </si>
  <si>
    <t>景宁县城南老旧小区改造工程(农民自建房区块)室外配套工程</t>
  </si>
  <si>
    <t>http://lssggzy.lishui.gov.cn/art/2022/3/8/art_1229662190_187603.html</t>
  </si>
  <si>
    <t>A3311011160010896001001</t>
  </si>
  <si>
    <t>龙泉市总工会职工学校建设工程-装修及室外附属工程</t>
  </si>
  <si>
    <t>http://lssggzy.lishui.gov.cn/art/2022/3/8/art_1229661923_187562.html</t>
  </si>
  <si>
    <t>A3311011160010882001001</t>
  </si>
  <si>
    <t>景宁县敕木山路道路工程（山哈宫段）</t>
  </si>
  <si>
    <t>http://lssggzy.lishui.gov.cn/art/2022/3/9/art_1229662190_187609.html</t>
  </si>
  <si>
    <t>瓯江治理工程丽水市大溪治理工程（市本级段）纳爱斯段施工开标实况</t>
  </si>
  <si>
    <t>http://lssggzy.lishui.gov.cn/art/2022/3/14/art_1229661812_187679.html</t>
  </si>
  <si>
    <t>云和县老旧小区（浮云小区）改造工程</t>
  </si>
  <si>
    <t>http://lssggzy.lishui.gov.cn/art/2022/3/15/art_1229661989_187845.html</t>
  </si>
  <si>
    <t>A3311011160010949001001</t>
  </si>
  <si>
    <t>丽水南城东扩标准厂房二期工程</t>
  </si>
  <si>
    <t>http://lssggzy.lishui.gov.cn/art/2022/3/16/art_1229661812_187684.html</t>
  </si>
  <si>
    <t>遂昌县市民服务中心建设项目一室外附属工程</t>
  </si>
  <si>
    <t>http://lssggzy.lishui.gov.cn/art/2022/3/21/art_1229662124_187643.html</t>
  </si>
  <si>
    <t>丽水市胡村水厂出水管网工程设计开标实况</t>
  </si>
  <si>
    <t>http://lssggzy.lishui.gov.cn/art/2022/3/21/art_1229661812_187689.html</t>
  </si>
  <si>
    <t>A3311011160010969001001</t>
  </si>
  <si>
    <t>丽水市胡村水厂工程（一期）</t>
  </si>
  <si>
    <t>http://lssggzy.lishui.gov.cn/art/2022/3/22/art_1229661812_187692.html</t>
  </si>
  <si>
    <t>丽水市第二人民医院老年康复大楼建设工程项目暖通工程开标记录公示</t>
  </si>
  <si>
    <t>http://lssggzy.lishui.gov.cn/art/2022/3/23/art_1229661812_187701.html</t>
  </si>
  <si>
    <t>2022 年云和县“四好农村路”后交线改 造提升工程开标记录公示</t>
  </si>
  <si>
    <t>http://lssggzy.lishui.gov.cn/art/2022/3/23/art_1229661989_187854.html</t>
  </si>
  <si>
    <t>A3311011160010978001001</t>
  </si>
  <si>
    <t>云和县公安局执法“三个中心”技术用房项目</t>
  </si>
  <si>
    <t>http://lssggzy.lishui.gov.cn/art/2022/3/24/art_1229661989_187863.html</t>
  </si>
  <si>
    <t>A3311011160010967001001</t>
  </si>
  <si>
    <t>遂昌县城市建成区“污水零直排区”建设项目—茗月山庄周边地块项目</t>
  </si>
  <si>
    <t>http://lssggzy.lishui.gov.cn/art/2022/3/24/art_1229662124_187649.html</t>
  </si>
  <si>
    <t>A3311011160010972001001</t>
  </si>
  <si>
    <t>缙云县城市污水处理厂清洁排放改造工程-市政部分</t>
  </si>
  <si>
    <t>http://lssggzy.lishui.gov.cn/art/2022/3/25/art_1229662089_187612.html</t>
  </si>
  <si>
    <t>2022年景宁县农村公路窄路基路面提升改善（造）工程开标记录公示</t>
  </si>
  <si>
    <t>http://lssggzy.lishui.gov.cn/art/2022/3/25/art_1229662190_187615.html</t>
  </si>
  <si>
    <t>2022年景宁县农村公路路面大中修工程开标记录公示</t>
  </si>
  <si>
    <t>http://lssggzy.lishui.gov.cn/art/2022/3/25/art_1229662190_187621.html</t>
  </si>
  <si>
    <t>A3311011160010994001001</t>
  </si>
  <si>
    <t>丽水中学校园改造三期工程</t>
  </si>
  <si>
    <t>http://lssggzy.lishui.gov.cn/art/2022/3/28/art_1229661812_187710.html</t>
  </si>
  <si>
    <t>2022年云和县“四好农村路”路面大中修工程开标记录公示</t>
  </si>
  <si>
    <t>http://lssggzy.lishui.gov.cn/art/2022/3/28/art_1229661989_187871.html</t>
  </si>
  <si>
    <t>莲都区古堰画乡度假区微改造项目EPC总承包开标实况</t>
  </si>
  <si>
    <t>http://lssggzy.lishui.gov.cn/art/2022/3/28/art_1229661852_187676.html</t>
  </si>
  <si>
    <t>A3311011160010985001001</t>
  </si>
  <si>
    <t>遂昌县城市建成区“污水零直排区”建设项目——兴居花园周边地块</t>
  </si>
  <si>
    <t>http://lssggzy.lishui.gov.cn/art/2022/3/30/art_1229662124_187656.html</t>
  </si>
  <si>
    <t>A3311011160010984001001</t>
  </si>
  <si>
    <t>丽水市胡村水厂工程（一期）监理开标记录公示</t>
  </si>
  <si>
    <t>http://lssggzy.lishui.gov.cn/art/2022/3/30/art_1229661812_187725.html</t>
  </si>
  <si>
    <t>缙云县县城排水防涝综合治理工程分洪隧洞数字化建设采购标开标实况</t>
  </si>
  <si>
    <t>http://lssggzy.lishui.gov.cn/art/2022/3/30/art_1229661812_187719.html</t>
  </si>
  <si>
    <t>A3311011160010990001001</t>
  </si>
  <si>
    <t>丽水学院附中校园危岩整治工程</t>
  </si>
  <si>
    <t>http://lssggzy.lishui.gov.cn/art/2022/3/31/art_1229661812_187734.html</t>
  </si>
  <si>
    <t>2022年缙云县低等级公路提升改造工程Ⅱ标（大源、溶江、三溪）开标记录公示</t>
  </si>
  <si>
    <t>http://lssggzy.lishui.gov.cn/art/2022/4/2/art_1229662089_187617.html</t>
  </si>
  <si>
    <t>2022年缙云县低等级公路提升改造工程Ⅰ标（七里、五云、壶镇、东渡）开标记录公示</t>
  </si>
  <si>
    <t>http://lssggzy.lishui.gov.cn/art/2022/4/2/art_1229662089_187623.html</t>
  </si>
  <si>
    <t>2022年缙云县低等级公路提升改造工程Ⅲ标（胡源、大洋）开标记录公示</t>
  </si>
  <si>
    <t>http://lssggzy.lishui.gov.cn/art/2022/4/2/art_1229662089_187630.html</t>
  </si>
  <si>
    <t>A3311011160010986001001</t>
  </si>
  <si>
    <t>百山祖国家公园景宁科研站项目</t>
  </si>
  <si>
    <t>http://lssggzy.lishui.gov.cn/art/2022/4/6/art_1229662190_187627.html</t>
  </si>
  <si>
    <t>A3311011160011001001001</t>
  </si>
  <si>
    <t>遂昌县美丽街道-龙谷路改造提升工程</t>
  </si>
  <si>
    <t>http://lssggzy.lishui.gov.cn/art/2022/4/7/art_1229662124_187662.html</t>
  </si>
  <si>
    <t>缙云县2022年“四好农村路”路面维修工程1标开标记录公示</t>
  </si>
  <si>
    <t>http://lssggzy.lishui.gov.cn/art/2022/4/7/art_1229662089_187636.html</t>
  </si>
  <si>
    <t>缙云县2022年“四好农村路”路面维修工程2标开标记录公示</t>
  </si>
  <si>
    <t>http://lssggzy.lishui.gov.cn/art/2022/4/7/art_1229662089_187642.html</t>
  </si>
  <si>
    <t>A3311011160010968001001</t>
  </si>
  <si>
    <t>丽水市东地路与寿元街交叉口西北侧地块商住用房项目设计采购施工（EPC）总承包开标记录公示</t>
  </si>
  <si>
    <t>http://lssggzy.lishui.gov.cn/art/2022/4/8/art_1229661812_187742.html</t>
  </si>
  <si>
    <t>古堰画乡度假区微改造项目监理开标实况</t>
  </si>
  <si>
    <t>http://lssggzy.lishui.gov.cn/art/2022/4/8/art_1229661852_187681.html</t>
  </si>
  <si>
    <t>A3311011160011007001001</t>
  </si>
  <si>
    <t>历史文化村落保护利用项目-雅溪镇库川村重点村项目</t>
  </si>
  <si>
    <t>http://lssggzy.lishui.gov.cn/art/2022/4/11/art_1229661852_187687.html</t>
  </si>
  <si>
    <t>庆元县屏都综合新区香菇小镇工业区块项目勘察开标记录表</t>
  </si>
  <si>
    <t>http://lssggzy.lishui.gov.cn/art/2022/4/11/art_1229662056_187726.html</t>
  </si>
  <si>
    <t>A3311011160011024001001</t>
  </si>
  <si>
    <t>松阳县大东坝镇分布式光伏发电项目设备采购开标记录公示</t>
  </si>
  <si>
    <t>http://lssggzy.lishui.gov.cn/art/2022/4/12/art_1229662157_187781.html</t>
  </si>
  <si>
    <t>A3311011160011044001001</t>
  </si>
  <si>
    <t>丽水南城七百秧街路面修复工程</t>
  </si>
  <si>
    <t>http://lssggzy.lishui.gov.cn/art/2022/4/14/art_1229661812_187750.html</t>
  </si>
  <si>
    <t>A3311011160011026001001</t>
  </si>
  <si>
    <t>松阳县枫坪乡、赤寿乡分布式光伏发电项目设备采购开标记录公示</t>
  </si>
  <si>
    <t>http://lssggzy.lishui.gov.cn/art/2022/4/14/art_1229662157_187792.html</t>
  </si>
  <si>
    <t>A3311011160010987001001</t>
  </si>
  <si>
    <t>丽景园章巷区块道路网及配套工程（二期）</t>
  </si>
  <si>
    <t>http://lssggzy.lishui.gov.cn/art/2022/4/15/art_1229662190_187633.html</t>
  </si>
  <si>
    <t>A3311011160011046002001</t>
  </si>
  <si>
    <t>青田县马岭头至黄山头等7条线路农村公路提升改造工程开标记录公示</t>
  </si>
  <si>
    <t>http://lssggzy.lishui.gov.cn/art/2022/4/15/art_1229661956_188456.html</t>
  </si>
  <si>
    <t>A3311011160011027001001</t>
  </si>
  <si>
    <t>丽水市中医院中医传承创新楼工程—中央空调及新风系统设备采购与安装项目开标记录公示</t>
  </si>
  <si>
    <t>http://lssggzy.lishui.gov.cn/art/2022/4/15/art_1229661812_187757.html</t>
  </si>
  <si>
    <t>A3311011160011050001001</t>
  </si>
  <si>
    <t>青田县巨浦至徐山等8条农村公路提升改造工程开标记录公示</t>
  </si>
  <si>
    <t>http://lssggzy.lishui.gov.cn/art/2022/4/15/art_1229661956_188457.html</t>
  </si>
  <si>
    <t>庆元县双碳科创中心新建工程设计开标记录表</t>
  </si>
  <si>
    <t>http://lssggzy.lishui.gov.cn/art/2022/4/15/art_1229662056_187736.html</t>
  </si>
  <si>
    <t>A3311011160011059001001</t>
  </si>
  <si>
    <t>龙泉市兰巨乡便民服务中心提升改造工程</t>
  </si>
  <si>
    <t>http://lssggzy.lishui.gov.cn/art/2022/4/18/art_1229661923_187568.html</t>
  </si>
  <si>
    <t>A3311011160011040001001</t>
  </si>
  <si>
    <t>新时代职业教育双一流综合实训基地工程—新时代创新“X”综合空间工程-室外附属工程</t>
  </si>
  <si>
    <t>http://lssggzy.lishui.gov.cn/art/2022/4/18/art_1229661812_187767.html</t>
  </si>
  <si>
    <t>A3311011160011047001001</t>
  </si>
  <si>
    <t>庆元县兰溪桥水库扩建工程移民安置区洋心区块公寓楼项目－电梯设备采购与安装开标记录公示</t>
  </si>
  <si>
    <t>http://lssggzy.lishui.gov.cn/art/2022/4/18/art_1229662056_187744.html</t>
  </si>
  <si>
    <t>A3311011160011031001001</t>
  </si>
  <si>
    <t>庆元县双碳科创中心新建工程设计开标记录公示</t>
  </si>
  <si>
    <t>http://lssggzy.lishui.gov.cn/art/2022/4/18/art_1229662056_187753.html</t>
  </si>
  <si>
    <t>A3311011160011049001001</t>
  </si>
  <si>
    <t>丽水富岭高速互通绿化提升工程</t>
  </si>
  <si>
    <t>http://lssggzy.lishui.gov.cn/art/2022/4/19/art_1229661812_187782.html</t>
  </si>
  <si>
    <t>A3311011160010983001001</t>
  </si>
  <si>
    <t>松阳县殡仪馆改扩建项目</t>
  </si>
  <si>
    <t>http://lssggzy.lishui.gov.cn/art/2022/4/19/art_1229662157_187800.html</t>
  </si>
  <si>
    <t>A3311011160011009001001</t>
  </si>
  <si>
    <t>庆元县屏都综合新区香菇小镇工业区块项目设计开标记录公示</t>
  </si>
  <si>
    <t>http://lssggzy.lishui.gov.cn/art/2022/4/19/art_1229662056_187764.html</t>
  </si>
  <si>
    <t>322国道龙泉安仁段改建工程勘察设计第SJ01标段开标实况</t>
  </si>
  <si>
    <t>http://lssggzy.lishui.gov.cn/art/2022/4/19/art_1229661812_187775.html</t>
  </si>
  <si>
    <t>A3311011160011035001001</t>
  </si>
  <si>
    <t>松阳高腔传承中心（老剧院）改造提升工程</t>
  </si>
  <si>
    <t>http://lssggzy.lishui.gov.cn/art/2022/4/20/art_1229662157_187812.html</t>
  </si>
  <si>
    <t>A3311011160011061001001</t>
  </si>
  <si>
    <t>丽水南城F-12-5地块规划支路工程</t>
  </si>
  <si>
    <t>http://lssggzy.lishui.gov.cn/art/2022/4/20/art_1229661812_187788.html</t>
  </si>
  <si>
    <t>A3311011160011075001001</t>
  </si>
  <si>
    <t>船寮市场监管所业务综合用房工程</t>
  </si>
  <si>
    <t>http://lssggzy.lishui.gov.cn/art/2022/4/21/art_1229661956_188458.html</t>
  </si>
  <si>
    <t>A3311011160011011002001</t>
  </si>
  <si>
    <t>大港头高地区块安置小区项目基础设施及配套工程</t>
  </si>
  <si>
    <t>http://lssggzy.lishui.gov.cn/art/2022/4/21/art_1229661852_187702.html</t>
  </si>
  <si>
    <t>A3311011160011006001001</t>
  </si>
  <si>
    <t>龙泉市锦溪镇竹木加工小微园厂房联建项目</t>
  </si>
  <si>
    <t>http://lssggzy.lishui.gov.cn/art/2022/4/21/art_1229661923_187571.html</t>
  </si>
  <si>
    <t>A3311011160011063001001</t>
  </si>
  <si>
    <t>堰头村污水管网改造项目一体化泵站开标记录公示</t>
  </si>
  <si>
    <t>http://lssggzy.lishui.gov.cn/art/2022/4/21/art_1229661852_187693.html</t>
  </si>
  <si>
    <t>A3311011160010977001001</t>
  </si>
  <si>
    <t>丽水水阁公园及地下停车场提升改造项目-智慧化及照明工程</t>
  </si>
  <si>
    <t>http://lssggzy.lishui.gov.cn/art/2022/4/22/art_1229661812_187797.html</t>
  </si>
  <si>
    <t>A3311011160011055001001</t>
  </si>
  <si>
    <t>松阳县南城2号、3号地块间道路工程</t>
  </si>
  <si>
    <t>http://lssggzy.lishui.gov.cn/art/2022/4/22/art_1229662157_187822.html</t>
  </si>
  <si>
    <t>A3311011160011078001001</t>
  </si>
  <si>
    <t>遂昌县连头区块环境整治提升项目</t>
  </si>
  <si>
    <t>http://lssggzy.lishui.gov.cn/art/2022/4/24/art_1229662124_187670.html</t>
  </si>
  <si>
    <t>丽水市务岭根垃圾填埋场浓缩液处理项目 EPCO 总承包开标记录公示</t>
  </si>
  <si>
    <t>http://lssggzy.lishui.gov.cn/art/2022/4/25/art_1229661852_187711.html</t>
  </si>
  <si>
    <t>A3311011160011074001001</t>
  </si>
  <si>
    <t>青田县鸣山路道路改造及综合管线工程</t>
  </si>
  <si>
    <t>http://lssggzy.lishui.gov.cn/art/2022/4/26/art_1229661956_188459.html</t>
  </si>
  <si>
    <t>A3311011160011060001001</t>
  </si>
  <si>
    <t>丽水南城七百秧G10-G13地块规划支路工程</t>
  </si>
  <si>
    <t>http://lssggzy.lishui.gov.cn/art/2022/4/28/art_1229661812_187799.html</t>
  </si>
  <si>
    <t>A3311011160011042001001</t>
  </si>
  <si>
    <t>沙溪村民俗街区项目</t>
  </si>
  <si>
    <t>http://lssggzy.lishui.gov.cn/art/2022/4/28/art_1229661852_187720.html</t>
  </si>
  <si>
    <t>A3311011160011080001001</t>
  </si>
  <si>
    <t>遂昌县公路应急保障基地工程</t>
  </si>
  <si>
    <t>http://lssggzy.lishui.gov.cn/art/2022/4/29/art_1229662124_187675.html</t>
  </si>
  <si>
    <t>A3311011160011095001001</t>
  </si>
  <si>
    <t>景宁县公安局鹤溪派出所技术业务用房工程</t>
  </si>
  <si>
    <t>http://lssggzy.lishui.gov.cn/art/2022/4/29/art_1229662190_187640.html</t>
  </si>
  <si>
    <t>A3311011160011091001001</t>
  </si>
  <si>
    <t>青田县东堡山华侨文化旅游项目配套市政道路及管线工程一期一标段</t>
  </si>
  <si>
    <t>http://lssggzy.lishui.gov.cn/art/2022/4/29/art_1229661956_188460.html</t>
  </si>
  <si>
    <t>A3311011160011048001001</t>
  </si>
  <si>
    <t>庆元县兰溪桥水库扩建工程移民安置区大坑口区块公寓楼项目－电梯设备采购与安装开标记录公示</t>
  </si>
  <si>
    <t>http://lssggzy.lishui.gov.cn/art/2022/4/29/art_1229662056_187772.html</t>
  </si>
  <si>
    <t>碧湖镇组团道路网工程（一期）项目设计开标实况</t>
  </si>
  <si>
    <t>http://lssggzy.lishui.gov.cn/art/2022/4/29/art_1229661852_187729.html</t>
  </si>
  <si>
    <t>A3311011160010981001001</t>
  </si>
  <si>
    <t>松阳县人民医院给排水提升改造工程</t>
  </si>
  <si>
    <t>http://lssggzy.lishui.gov.cn/art/2022/5/4/art_1229662157_187831.html</t>
  </si>
  <si>
    <t>A3311011160011127001001</t>
  </si>
  <si>
    <t>缙云县大桥北路三里灯具市场段道路拓宽改造工程</t>
  </si>
  <si>
    <t>http://lssggzy.lishui.gov.cn/art/2022/5/6/art_1229662089_187648.html</t>
  </si>
  <si>
    <t>A3311011160011098001001</t>
  </si>
  <si>
    <t>遂昌县上江区块（飞龙路沿线）环境整治提升项目</t>
  </si>
  <si>
    <t>http://lssggzy.lishui.gov.cn/art/2022/5/6/art_1229662124_187682.html</t>
  </si>
  <si>
    <t>A3311011160011052002001</t>
  </si>
  <si>
    <t>2022年龙泉市“四好农村路”路面大中修及提升改善工程开标记录公示</t>
  </si>
  <si>
    <t>http://lssggzy.lishui.gov.cn/art/2022/5/6/art_1229661923_187577.html</t>
  </si>
  <si>
    <t>A3311011160011152001001</t>
  </si>
  <si>
    <t>缙云县2022年普通国道路基路面养护工程（G330洞合线）</t>
  </si>
  <si>
    <t>http://lssggzy.lishui.gov.cn/art/2022/5/7/art_1229662089_187666.html</t>
  </si>
  <si>
    <t>缙云县方溪小流域综合治理工程勘察设计项目开标记录公示</t>
  </si>
  <si>
    <t>http://lssggzy.lishui.gov.cn/art/2022/5/7/art_1229662089_187660.html</t>
  </si>
  <si>
    <t>缙云县大坑口水库及配套水资源综合提升工程设计项目开标记录公示</t>
  </si>
  <si>
    <t>http://lssggzy.lishui.gov.cn/art/2022/5/7/art_1229662089_187654.html</t>
  </si>
  <si>
    <t>A3311011160011117001001</t>
  </si>
  <si>
    <t>浙江景宁特色产业平台一期项目（四格、大赤垟区块）设计开标记录公示</t>
  </si>
  <si>
    <t>http://lssggzy.lishui.gov.cn/art/2022/5/7/art_1229662190_187647.html</t>
  </si>
  <si>
    <t>浙江省丽水市莲湖水库工程可研阶段咨询服务开标实况</t>
  </si>
  <si>
    <t>http://lssggzy.lishui.gov.cn/art/2022/5/7/art_1229661812_187809.html</t>
  </si>
  <si>
    <t>初步设计开标记录公示</t>
  </si>
  <si>
    <t>http://lssggzy.lishui.gov.cn/art/2022/5/7/art_1229661989_187879.html</t>
  </si>
  <si>
    <t>A3311011160011090001001</t>
  </si>
  <si>
    <t>北山镇吴山区块华侨回乡兴业安居拆迁安置工程基础设施项目（一期）</t>
  </si>
  <si>
    <t>http://lssggzy.lishui.gov.cn/art/2022/5/9/art_1229661956_188461.html</t>
  </si>
  <si>
    <t>北京师范大学丽水实验学校项目全过程工程咨询服务全过程工程咨询服务开标实况</t>
  </si>
  <si>
    <t>http://lssggzy.lishui.gov.cn/art/2022/5/9/art_1229661812_187817.html</t>
  </si>
  <si>
    <t>A3311011160011162001001</t>
  </si>
  <si>
    <t>青田县2022年普通国省道公路养护大中修工程</t>
  </si>
  <si>
    <t>http://lssggzy.lishui.gov.cn/art/2022/5/10/art_1229661956_188462.html</t>
  </si>
  <si>
    <t>A3311011160011101001001</t>
  </si>
  <si>
    <t>新建镇幼儿园（暂名）工程</t>
  </si>
  <si>
    <t>http://lssggzy.lishui.gov.cn/art/2022/5/10/art_1229662089_187672.html</t>
  </si>
  <si>
    <t>A3311011160011184001001</t>
  </si>
  <si>
    <t>龙泉市2022年普通国道路基路面养护工程（G322瑞友线、G528龙广线）</t>
  </si>
  <si>
    <t>http://lssggzy.lishui.gov.cn/art/2022/5/10/art_1229661923_187583.html</t>
  </si>
  <si>
    <t>A3311011160011173001001</t>
  </si>
  <si>
    <t>缙云县新建镇建成区排水管道建设工程（四期）</t>
  </si>
  <si>
    <t>http://lssggzy.lishui.gov.cn/art/2022/5/10/art_1229662089_187678.html</t>
  </si>
  <si>
    <t>A3311011160011145001001</t>
  </si>
  <si>
    <t>遂昌县“四好农村路”建设-2022年农村公路提升改善工程</t>
  </si>
  <si>
    <t>http://lssggzy.lishui.gov.cn/art/2022/5/10/art_1229662124_187688.html</t>
  </si>
  <si>
    <t>A3311011160011087001001</t>
  </si>
  <si>
    <t>松阳工业园江南区块及西屏区块地下水污染修复及风险管控项目（EPC）总承包开标记录公示</t>
  </si>
  <si>
    <t>http://lssggzy.lishui.gov.cn/art/2022/5/10/art_1229662157_187840.html</t>
  </si>
  <si>
    <t>A3311011160011164001001</t>
  </si>
  <si>
    <t>丽水市2022年普通国道路基路面养护工程（遂昌县）</t>
  </si>
  <si>
    <t>http://lssggzy.lishui.gov.cn/art/2022/5/12/art_1229662124_187695.html</t>
  </si>
  <si>
    <t>A3311011160011193001001</t>
  </si>
  <si>
    <t>莲都区碧湖镇郞奇村50省道东南侧地块项目-室外附属工程</t>
  </si>
  <si>
    <t>http://lssggzy.lishui.gov.cn/art/2022/5/12/art_1229661852_187738.html</t>
  </si>
  <si>
    <t>A3311011160011163001001</t>
  </si>
  <si>
    <t>景宁县公安局交通警察中队技术业务用房建设项目设计开标记录公示</t>
  </si>
  <si>
    <t>http://lssggzy.lishui.gov.cn/art/2022/5/12/art_1229662190_187653.html</t>
  </si>
  <si>
    <t>A3311011160011177001001</t>
  </si>
  <si>
    <t>[青田]青田县高市乡洞背至黄镇农村公路新建工程项目</t>
  </si>
  <si>
    <t>http://lssggzy.lishui.gov.cn/art/2022/5/13/art_1229661956_188463.html</t>
  </si>
  <si>
    <t>A3311011160011171001001</t>
  </si>
  <si>
    <t>遂昌县“四好农村路”建设-2022年农村公路安防提升工程</t>
  </si>
  <si>
    <t>http://lssggzy.lishui.gov.cn/art/2022/5/13/art_1229662124_187705.html</t>
  </si>
  <si>
    <t>A3311011160011181001001</t>
  </si>
  <si>
    <t>丽水市2022年普通国道路基路面养护工程（庆元县）</t>
  </si>
  <si>
    <t>http://lssggzy.lishui.gov.cn/art/2022/5/13/art_1229662056_187780.html</t>
  </si>
  <si>
    <t>A3311011160011187001001</t>
  </si>
  <si>
    <t>景宁县公安局红星派出所技术业务用房建设项目设计开标记录公示</t>
  </si>
  <si>
    <t>http://lssggzy.lishui.gov.cn/art/2022/5/13/art_1229662190_187658.html</t>
  </si>
  <si>
    <t>A3311011160011183001001</t>
  </si>
  <si>
    <t>景宁县2022年普通国道路基路面养护工程（G235新海线、G322瑞友线）</t>
  </si>
  <si>
    <t>http://lssggzy.lishui.gov.cn/art/2022/5/16/art_1229662190_187664.html</t>
  </si>
  <si>
    <t>古堰画乡文化产业园项目方案及初步设计 开标记录表</t>
  </si>
  <si>
    <t>http://lssggzy.lishui.gov.cn/art/2022/5/16/art_1229661852_187747.html</t>
  </si>
  <si>
    <t>丽水市莲都区碧湖平原水系综合治理工程（一期）工程建设监理 开标实况</t>
  </si>
  <si>
    <t>http://lssggzy.lishui.gov.cn/art/2022/5/17/art_1229661852_187766.html</t>
  </si>
  <si>
    <t>A3311011160011217001001</t>
  </si>
  <si>
    <t>缙云县火车站广场北面地块全过程代建代销开发项目全过程监理开标记录公示</t>
  </si>
  <si>
    <t>http://lssggzy.lishui.gov.cn/art/2022/5/17/art_1229662089_187685.html</t>
  </si>
  <si>
    <t>丽水市莲都区碧湖平原水系综合治理工程（一期）设计采购施工（EPC）总承包开标实况</t>
  </si>
  <si>
    <t>http://lssggzy.lishui.gov.cn/art/2022/5/17/art_1229661852_187756.html</t>
  </si>
  <si>
    <t>A3311011160011147002001</t>
  </si>
  <si>
    <t>遂昌县“四好农村路”建设-2022年农村公路大中修工程（第二合同）</t>
  </si>
  <si>
    <t>http://lssggzy.lishui.gov.cn/art/2022/5/18/art_1229662124_187715.html</t>
  </si>
  <si>
    <t>A3311011160011021001001</t>
  </si>
  <si>
    <t>青田县万山乡万山至光乍坑红色公路工程</t>
  </si>
  <si>
    <t>http://lssggzy.lishui.gov.cn/art/2022/5/18/art_1229661956_188464.html</t>
  </si>
  <si>
    <t>A3311011160011185001001</t>
  </si>
  <si>
    <t>松阳县竹源乡黄下至红车徐农村道路</t>
  </si>
  <si>
    <t>http://lssggzy.lishui.gov.cn/art/2022/5/18/art_1229662157_187848.html</t>
  </si>
  <si>
    <t>A3311011160011195001001</t>
  </si>
  <si>
    <t>鹤溪花园小区改造工程（一期）</t>
  </si>
  <si>
    <t>http://lssggzy.lishui.gov.cn/art/2022/5/18/art_1229662190_187671.html</t>
  </si>
  <si>
    <t>A3311011160011220001001</t>
  </si>
  <si>
    <t>中共丽水市委党校二期工程设计采购施工EPC总承包监理开标记录公示</t>
  </si>
  <si>
    <t>http://lssggzy.lishui.gov.cn/art/2022/5/18/art_1229661812_187826.html</t>
  </si>
  <si>
    <t>A3311011160011147001001</t>
  </si>
  <si>
    <t>遂昌县“四好农村路”建设-2022年农村公路大中修工程（第一合同）</t>
  </si>
  <si>
    <t>http://lssggzy.lishui.gov.cn/art/2022/5/19/art_1229662124_187724.html</t>
  </si>
  <si>
    <t>A3311011160011216001001</t>
  </si>
  <si>
    <t>舒洪小学风雨操场工程</t>
  </si>
  <si>
    <t>http://lssggzy.lishui.gov.cn/art/2022/5/19/art_1229662089_187691.html</t>
  </si>
  <si>
    <t>A3311011160011235001001</t>
  </si>
  <si>
    <t>丽水莲都采桑社区土石方（基坑支护）工程</t>
  </si>
  <si>
    <t>http://lssggzy.lishui.gov.cn/art/2022/5/20/art_1229661852_187779.html</t>
  </si>
  <si>
    <t>A3311011160011186001001</t>
  </si>
  <si>
    <t>遂昌县城市建成区“污水零直排区”建设项目——水阁、龙谷路地块</t>
  </si>
  <si>
    <t>http://lssggzy.lishui.gov.cn/art/2022/5/20/art_1229662124_187733.html</t>
  </si>
  <si>
    <t>A3311011160011257001001</t>
  </si>
  <si>
    <t>景宁二中新建工程监理开标记录公示</t>
  </si>
  <si>
    <t>http://lssggzy.lishui.gov.cn/art/2022/5/20/art_1229662190_187677.html</t>
  </si>
  <si>
    <t>A3311011160011226001001</t>
  </si>
  <si>
    <t>丽水市莲都区“大搬快聚富民安置工程”凤鸣安置小区工程勘察开标记录公示</t>
  </si>
  <si>
    <t>http://lssggzy.lishui.gov.cn/art/2022/5/20/art_1229661852_187774.html</t>
  </si>
  <si>
    <t>庆元县农村饮用水保障工程设计开标实况公布表</t>
  </si>
  <si>
    <t>http://lssggzy.lishui.gov.cn/art/2022/5/20/art_1229662056_187789.html</t>
  </si>
  <si>
    <t>丽水高铁站至处州公园沿线改造工程设计开标实况</t>
  </si>
  <si>
    <t>http://lssggzy.lishui.gov.cn/art/2022/5/20/art_1229661812_187833.html</t>
  </si>
  <si>
    <t>A3311011160011222001001</t>
  </si>
  <si>
    <t>遂昌县园区零星点位环境整治提升工程</t>
  </si>
  <si>
    <t>http://lssggzy.lishui.gov.cn/art/2022/5/23/art_1229662124_187743.html</t>
  </si>
  <si>
    <t>A3311011160011128001001</t>
  </si>
  <si>
    <t>第九批历史文化（传统）村落保护利用重点村建设——遂昌县蔡源乡蔡和村（一期）</t>
  </si>
  <si>
    <t>http://lssggzy.lishui.gov.cn/art/2022/5/24/art_1229662124_187752.html</t>
  </si>
  <si>
    <t>莲都区瓯江沿岸森林生态保护和修复项目（一期）开标实况</t>
  </si>
  <si>
    <t>http://lssggzy.lishui.gov.cn/art/2022/5/24/art_1229661852_187790.html</t>
  </si>
  <si>
    <t>A3311011160011227001001</t>
  </si>
  <si>
    <t>浙江景宁特色产业平台一期项目（四格、大赤垟区块）勘察开标记录公示</t>
  </si>
  <si>
    <t>http://lssggzy.lishui.gov.cn/art/2022/5/25/art_1229662190_187683.html</t>
  </si>
  <si>
    <t>A3311011160011093001001</t>
  </si>
  <si>
    <t>北山镇张坪村老村区块基础设施建设工程</t>
  </si>
  <si>
    <t>http://lssggzy.lishui.gov.cn/art/2022/5/26/art_1229661956_188465.html</t>
  </si>
  <si>
    <t>A3311011160011237001001</t>
  </si>
  <si>
    <t>松阳县大东坝镇石仓泡豆腐标准化工艺展示中心</t>
  </si>
  <si>
    <t>http://lssggzy.lishui.gov.cn/art/2022/5/26/art_1229662157_187856.html</t>
  </si>
  <si>
    <t>A3311011160011225001001</t>
  </si>
  <si>
    <t>云和县老云龙公路提升改造工程</t>
  </si>
  <si>
    <t>http://lssggzy.lishui.gov.cn/art/2022/5/26/art_1229661989_187894.html</t>
  </si>
  <si>
    <t>松阳县松阴溪流域水生态保护修复项目（一期）（2022年度）工程监理开标实况</t>
  </si>
  <si>
    <t>http://lssggzy.lishui.gov.cn/art/2022/5/26/art_1229662157_187866.html</t>
  </si>
  <si>
    <t>A3311011160011267001001</t>
  </si>
  <si>
    <t>青田县机动车安全技术检测站周边道路工程</t>
  </si>
  <si>
    <t>http://lssggzy.lishui.gov.cn/art/2022/5/27/art_1229661956_188466.html</t>
  </si>
  <si>
    <t>A3311011160011274001001</t>
  </si>
  <si>
    <t>景宁县红星街道王金垟下山移民安置点基础设施（一期）建设工程</t>
  </si>
  <si>
    <t>http://lssggzy.lishui.gov.cn/art/2022/5/27/art_1229662190_187690.html</t>
  </si>
  <si>
    <t>A3311011160011199001001</t>
  </si>
  <si>
    <t>丽水学院职业教育中心项目监理开标记录公示</t>
  </si>
  <si>
    <t>http://lssggzy.lishui.gov.cn/art/2022/5/27/art_1229661812_187842.html</t>
  </si>
  <si>
    <t>A3311011160011272001001</t>
  </si>
  <si>
    <t>青田县东苑小区提质改造工程</t>
  </si>
  <si>
    <t>http://lssggzy.lishui.gov.cn/art/2022/5/30/art_1229661956_188468.html</t>
  </si>
  <si>
    <t>A3311011160011271001001</t>
  </si>
  <si>
    <t>青田县金鹤苑小区提质改造工程</t>
  </si>
  <si>
    <t>http://lssggzy.lishui.gov.cn/art/2022/5/30/art_1229661956_188467.html</t>
  </si>
  <si>
    <t>中共丽水市委党校二期工程EPC总承包开标实况</t>
  </si>
  <si>
    <t>http://lssggzy.lishui.gov.cn/art/2022/5/30/art_1229661812_187860.html</t>
  </si>
  <si>
    <t>景宁县畲族博物馆提升工程设计施工一体化得分汇总表——复核性评审</t>
  </si>
  <si>
    <t>http://lssggzy.lishui.gov.cn/art/2022/5/30/art_1229662190_187696.html</t>
  </si>
  <si>
    <t>A3311011160011085003001</t>
  </si>
  <si>
    <t>松阳县松阴溪流域水生态保护修复项目（一期）（2022年度）EPC（设计采购施工）总承包开标记录公示</t>
  </si>
  <si>
    <t>http://lssggzy.lishui.gov.cn/art/2022/5/30/art_1229662157_187883.html</t>
  </si>
  <si>
    <t>A3311011160011253003001</t>
  </si>
  <si>
    <t>松阳县四都流域农田生态修复与提升工程全过程工程咨询服务项目开标记录公示</t>
  </si>
  <si>
    <t>http://lssggzy.lishui.gov.cn/art/2022/5/30/art_1229662157_187874.html</t>
  </si>
  <si>
    <t>北京师范大学丽水实验学校项目设计开标实况</t>
  </si>
  <si>
    <t>http://lssggzy.lishui.gov.cn/art/2022/5/30/art_1229661812_187851.html</t>
  </si>
  <si>
    <t>A3311011160011122001001</t>
  </si>
  <si>
    <t>龙泉市八都溪流域八都镇下游段综合治理工程施工监理开标记录公示</t>
  </si>
  <si>
    <t>http://lssggzy.lishui.gov.cn/art/2022/5/30/art_1229661923_187590.html</t>
  </si>
  <si>
    <t>A3311011160011270001001</t>
  </si>
  <si>
    <t>青田县龙津小区提质改造工程</t>
  </si>
  <si>
    <t>http://lssggzy.lishui.gov.cn/art/2022/5/31/art_1229661956_188471.html</t>
  </si>
  <si>
    <t>A3311011160011092003001</t>
  </si>
  <si>
    <t>丽水云和长田110KV变电站用地平整工程</t>
  </si>
  <si>
    <t>http://lssggzy.lishui.gov.cn/art/2022/5/31/art_1229661989_187902.html</t>
  </si>
  <si>
    <t>A3311011160011273001001</t>
  </si>
  <si>
    <t>青田县新建岭小区提质改造工程</t>
  </si>
  <si>
    <t>http://lssggzy.lishui.gov.cn/art/2022/5/31/art_1229661956_188469.html</t>
  </si>
  <si>
    <t>A3311011160011234001001</t>
  </si>
  <si>
    <t>青田县 2022 年县道公路路面工程和 X205 县道东源镇区段路面工程</t>
  </si>
  <si>
    <t>http://lssggzy.lishui.gov.cn/art/2022/6/1/art_1229661956_188472.html</t>
  </si>
  <si>
    <t>A3311011160011284002001</t>
  </si>
  <si>
    <t>莲都-义乌山海协作产业园高新科创企业孵化中心全过程咨询开标记录公示</t>
  </si>
  <si>
    <t>http://lssggzy.lishui.gov.cn/art/2022/6/1/art_1229661852_187803.html</t>
  </si>
  <si>
    <t>A3311011160011286002001</t>
  </si>
  <si>
    <t>莲都区联城街道社区卫生服务中心迁建项目监理开标记录公示</t>
  </si>
  <si>
    <t>http://lssggzy.lishui.gov.cn/art/2022/6/1/art_1229661852_187808.html</t>
  </si>
  <si>
    <t>A3311011160011275001001</t>
  </si>
  <si>
    <t>遂昌县梅溪综合楼及配套工程设计开标记录公示</t>
  </si>
  <si>
    <t>http://lssggzy.lishui.gov.cn/art/2022/6/1/art_1229662124_187761.html</t>
  </si>
  <si>
    <t>A3311011160011262001001</t>
  </si>
  <si>
    <t>缙云县第二人民医院迁建工程(土建部分）</t>
  </si>
  <si>
    <t>http://lssggzy.lishui.gov.cn/art/2022/6/2/art_1229662089_187697.html</t>
  </si>
  <si>
    <t>A3311011160011230001001</t>
  </si>
  <si>
    <t>青田县华侨小学新建工程</t>
  </si>
  <si>
    <t>http://lssggzy.lishui.gov.cn/art/2022/6/2/art_1229661956_188473.html</t>
  </si>
  <si>
    <t>A3311011160011250001001</t>
  </si>
  <si>
    <t>2022年龙泉市小梅镇绿色农田建设项目开标记录公示</t>
  </si>
  <si>
    <t>http://lssggzy.lishui.gov.cn/art/2022/6/2/art_1229661923_187596.html</t>
  </si>
  <si>
    <t>A3311011160011290001001</t>
  </si>
  <si>
    <t>景宁县城市展览馆改造提升工程展陈大纲、概念性方案及初步设计开标记录公示</t>
  </si>
  <si>
    <t>http://lssggzy.lishui.gov.cn/art/2022/6/2/art_1229662190_187704.html</t>
  </si>
  <si>
    <t>A3311011160011263001001</t>
  </si>
  <si>
    <t>缙云县第二人民医院迁建工程监理开标记录公示</t>
  </si>
  <si>
    <t>http://lssggzy.lishui.gov.cn/art/2022/6/6/art_1229662089_187706.html</t>
  </si>
  <si>
    <t>A3311011160011313001001</t>
  </si>
  <si>
    <t>丽水学院职业教育中心项目</t>
  </si>
  <si>
    <t>http://lssggzy.lishui.gov.cn/art/2022/6/7/art_1229661812_187867.html</t>
  </si>
  <si>
    <t>A3311011160011296001001</t>
  </si>
  <si>
    <t>庆元县竹口溪流域综合治理项目设计开标记录公示</t>
  </si>
  <si>
    <t>http://lssggzy.lishui.gov.cn/art/2022/6/8/art_1229662056_187802.html</t>
  </si>
  <si>
    <t>A3311011160011300001001</t>
  </si>
  <si>
    <t>供销社提升改造项目（一期）</t>
  </si>
  <si>
    <t>http://lssggzy.lishui.gov.cn/art/2022/6/9/art_1229661852_187816.html</t>
  </si>
  <si>
    <t>A3311011160011303001001</t>
  </si>
  <si>
    <t>云和县黄安线（黄水碓至安溪）提升改造工程（一期）开标记录公示</t>
  </si>
  <si>
    <t>http://lssggzy.lishui.gov.cn/art/2022/6/9/art_1229661989_187910.html</t>
  </si>
  <si>
    <t>A3311011160011306001001</t>
  </si>
  <si>
    <t>遂昌县殡仪馆、公墓迁建工程（AB墓区景观部分）及遂昌县公墓附属配套工程</t>
  </si>
  <si>
    <t>http://lssggzy.lishui.gov.cn/art/2022/6/10/art_1229662124_187784.html</t>
  </si>
  <si>
    <t>A3311011160011306</t>
  </si>
  <si>
    <t>http://lssggzy.lishui.gov.cn/art/2022/6/10/art_1229662124_188390.html</t>
  </si>
  <si>
    <t>市政基础设施工程</t>
  </si>
  <si>
    <t>A3311011160011269001001</t>
  </si>
  <si>
    <t>莲都区“四好农村路”项目（榴溪至赤坑公路提升改造工程）</t>
  </si>
  <si>
    <t>http://lssggzy.lishui.gov.cn/art/2022/6/10/art_1229661852_187825.html</t>
  </si>
  <si>
    <t>A3311011160011294001001</t>
  </si>
  <si>
    <t>国网浙江丽水遂昌县供电公司营销服务用房项目</t>
  </si>
  <si>
    <t>http://lssggzy.lishui.gov.cn/art/2022/6/10/art_1229662124_187773.html</t>
  </si>
  <si>
    <t>A3311011160011322001001</t>
  </si>
  <si>
    <t>云和县大庆寺北侧道路工程一标段</t>
  </si>
  <si>
    <t>http://lssggzy.lishui.gov.cn/art/2022/6/13/art_1229661989_187917.html</t>
  </si>
  <si>
    <t>A3311011160011280</t>
  </si>
  <si>
    <t>遂昌县三仁畲族乡上簟地质灾害安置小区出让地块基础设施项目</t>
  </si>
  <si>
    <t>http://lssggzy.lishui.gov.cn/art/2022/6/13/art_1229662124_188395.html</t>
  </si>
  <si>
    <t>A3311011160011353001001</t>
  </si>
  <si>
    <t>南明山街道精品村庄建设工程项目设计（第二次）开标记录公示</t>
  </si>
  <si>
    <t>http://lssggzy.lishui.gov.cn/art/2022/6/13/art_1229661812_187875.html</t>
  </si>
  <si>
    <t>A3311011160011280001001</t>
  </si>
  <si>
    <t>http://lssggzy.lishui.gov.cn/art/2022/6/14/art_1229662124_187793.html</t>
  </si>
  <si>
    <t>A3311011160011312001001</t>
  </si>
  <si>
    <t>丽水玉溪电站职工运维附属用房修缮改造项目</t>
  </si>
  <si>
    <t>http://lssggzy.lishui.gov.cn/art/2022/6/14/art_1229661852_187844.html</t>
  </si>
  <si>
    <t>A3311011160011348001001</t>
  </si>
  <si>
    <t>复兴路至党校连接道路工程</t>
  </si>
  <si>
    <t>http://lssggzy.lishui.gov.cn/art/2022/6/14/art_1229661989_187922.html</t>
  </si>
  <si>
    <t>A3311011160011325001001</t>
  </si>
  <si>
    <t>莲都区联城街道社区卫生服务中心迁建项目</t>
  </si>
  <si>
    <t>http://lssggzy.lishui.gov.cn/art/2022/6/14/art_1229661852_187835.html</t>
  </si>
  <si>
    <t>A3311011160011200001001</t>
  </si>
  <si>
    <t>松阳县西屏街道二村股份经济合作社综合楼</t>
  </si>
  <si>
    <t>http://lssggzy.lishui.gov.cn/art/2022/6/14/art_1229662157_187891.html</t>
  </si>
  <si>
    <t>A3311011160011327001001</t>
  </si>
  <si>
    <t>新建南路（处州驾校南侧-高速路）道路改建工程</t>
  </si>
  <si>
    <t>http://lssggzy.lishui.gov.cn/art/2022/6/15/art_1229661989_187929.html</t>
  </si>
  <si>
    <t>A3311011160011345001001</t>
  </si>
  <si>
    <t>遂昌县牡丹亭路（好川公园至建材市场段）两侧整治提升工程</t>
  </si>
  <si>
    <t>http://lssggzy.lishui.gov.cn/art/2022/6/15/art_1229662124_187807.html</t>
  </si>
  <si>
    <t>A3311011160011315001001</t>
  </si>
  <si>
    <t>丽水南城防山洪排涝项目（桐岭溪段）设计开标记录公示</t>
  </si>
  <si>
    <t>http://lssggzy.lishui.gov.cn/art/2022/6/15/art_1229661812_187881.html</t>
  </si>
  <si>
    <t>A3311011160011329001001</t>
  </si>
  <si>
    <t>丽水市开发路与长虹路交叉口东北侧地块商住用房项目室外附属工程开标记录公示</t>
  </si>
  <si>
    <t>http://lssggzy.lishui.gov.cn/art/2022/6/15/art_1229661812_187889.html</t>
  </si>
  <si>
    <t>A3311011160011014001001</t>
  </si>
  <si>
    <t>遂昌县龙板山公交首末站项目</t>
  </si>
  <si>
    <t>http://lssggzy.lishui.gov.cn/art/2022/6/16/art_1229662124_187818.html</t>
  </si>
  <si>
    <t>A3311011160011345</t>
  </si>
  <si>
    <t>http://lssggzy.lishui.gov.cn/art/2022/6/16/art_1229662124_188387.html</t>
  </si>
  <si>
    <t>A3311011160011352001001</t>
  </si>
  <si>
    <t>龙泉市县道村沈线提升改造工程二期（源口至王庄段）施工图设计开标记录公示</t>
  </si>
  <si>
    <t>http://lssggzy.lishui.gov.cn/art/2022/6/16/art_1229661923_187602.html</t>
  </si>
  <si>
    <t>A3311011160011298001001</t>
  </si>
  <si>
    <t>2021年遂昌县粮食收储有限公司增建和遂昌县应急救灾物资储备库改建工程</t>
  </si>
  <si>
    <t>http://lssggzy.lishui.gov.cn/art/2022/6/17/art_1229662124_187829.html</t>
  </si>
  <si>
    <t>A3311011160011298</t>
  </si>
  <si>
    <t>http://lssggzy.lishui.gov.cn/art/2022/6/17/art_1229662124_188392.html</t>
  </si>
  <si>
    <t>房屋建筑工程</t>
  </si>
  <si>
    <t>A3311011160011344001001</t>
  </si>
  <si>
    <t>工业园区兴昌路西延伸道路工程（和信路-守信路）</t>
  </si>
  <si>
    <t>http://lssggzy.lishui.gov.cn/art/2022/6/17/art_1229661989_187936.html</t>
  </si>
  <si>
    <t>A3311011160011242001001</t>
  </si>
  <si>
    <t>江滨路道路工程（环西路-望江路）、碧湖镇通济路路口改造工程设计开标记录公示</t>
  </si>
  <si>
    <t>http://lssggzy.lishui.gov.cn/art/2022/6/17/art_1229661852_187853.html</t>
  </si>
  <si>
    <t>A3311011160011292001001</t>
  </si>
  <si>
    <t>丽水市廉政教育中心迁建工程项目设计开标记录公示</t>
  </si>
  <si>
    <t>http://lssggzy.lishui.gov.cn/art/2022/6/17/art_1229661812_187896.html</t>
  </si>
  <si>
    <t>双龙片区供水管网及污水管网提升工程</t>
  </si>
  <si>
    <t>http://lssggzy.lishui.gov.cn/art/2022/6/18/art_1229662089_187714.html</t>
  </si>
  <si>
    <t>A3311011160011388001001</t>
  </si>
  <si>
    <t>丽水口腔医院工程</t>
  </si>
  <si>
    <t>http://lssggzy.lishui.gov.cn/art/2022/6/20/art_1229661812_187904.html</t>
  </si>
  <si>
    <t>A3311011160011054001001</t>
  </si>
  <si>
    <t>丽水经济开发区集中区垃圾中转站及公厕三期项目</t>
  </si>
  <si>
    <t>http://lssggzy.lishui.gov.cn/art/2022/6/20/art_1229661812_187930.html</t>
  </si>
  <si>
    <t>A3311011160011311001001</t>
  </si>
  <si>
    <t>遂昌县颐养中心二期项目设计开标记录公示</t>
  </si>
  <si>
    <t>http://lssggzy.lishui.gov.cn/art/2022/6/20/art_1229662124_187839.html</t>
  </si>
  <si>
    <t>A3311011160011311</t>
  </si>
  <si>
    <t>遂昌县颐养中心二期项目设计</t>
  </si>
  <si>
    <t>http://lssggzy.lishui.gov.cn/art/2022/6/20/art_1229662124_188389.html</t>
  </si>
  <si>
    <t>A3311011160011282001001</t>
  </si>
  <si>
    <t>莲都区2022年普通省道公路养护大中修工程（S328丽浦线）</t>
  </si>
  <si>
    <t>http://lssggzy.lishui.gov.cn/art/2022/6/21/art_1229661812_187937.html</t>
  </si>
  <si>
    <t>A3311011160011392001001</t>
  </si>
  <si>
    <t>青田县船寮镇镇区“污水零直排”工程</t>
  </si>
  <si>
    <t>http://lssggzy.lishui.gov.cn/art/2022/6/21/art_1229661956_188474.html</t>
  </si>
  <si>
    <t>A3311011160011382001001</t>
  </si>
  <si>
    <t>云和县城市有机更新-南山区块改造工程（小徐未来社 区改造区块）</t>
  </si>
  <si>
    <t>http://lssggzy.lishui.gov.cn/art/2022/6/21/art_1229661989_187944.html</t>
  </si>
  <si>
    <t>A3311011160011384001001</t>
  </si>
  <si>
    <t>青田县应急物资储备仓项目—边坡治理工程</t>
  </si>
  <si>
    <t>http://lssggzy.lishui.gov.cn/art/2022/6/22/art_1229661956_188475.html</t>
  </si>
  <si>
    <t>A3311011160011385001001</t>
  </si>
  <si>
    <t>云和县中心城区2022年老旧小区综合改造提升项目-（党校区块、环宇路区块、中医院宿舍、公园路32-98号，红光路111-112号）</t>
  </si>
  <si>
    <t>http://lssggzy.lishui.gov.cn/art/2022/6/22/art_1229661989_187951.html</t>
  </si>
  <si>
    <t>A3311011160011349001001</t>
  </si>
  <si>
    <t>丽水南城中学设计</t>
  </si>
  <si>
    <t>http://lssggzy.lishui.gov.cn/art/2022/6/22/art_1229661812_187941.html</t>
  </si>
  <si>
    <t>A3311011160011323001001</t>
  </si>
  <si>
    <t>庆景青公路庆元万年隧道及接线工程交(竣）工质量评定试验检测开标记录公示</t>
  </si>
  <si>
    <t>http://lssggzy.lishui.gov.cn/art/2022/6/22/art_1229662056_187806.html</t>
  </si>
  <si>
    <t>古堰画乡文化产业园项目方案及初步设计开标实况</t>
  </si>
  <si>
    <t>http://lssggzy.lishui.gov.cn/art/2022/6/22/art_1229661852_187861.html</t>
  </si>
  <si>
    <t>A3311011160011395001001</t>
  </si>
  <si>
    <t>缙云县新建镇洋山区块组团配套项目-工业二路工程</t>
  </si>
  <si>
    <t>http://lssggzy.lishui.gov.cn/art/2022/6/23/art_1229662089_187732.html</t>
  </si>
  <si>
    <t>A3311011160011373001001</t>
  </si>
  <si>
    <t>青田环球购物中心工程—商业综合体室内公共区域装修工程</t>
  </si>
  <si>
    <t>http://lssggzy.lishui.gov.cn/art/2022/6/23/art_1229661956_188476.html</t>
  </si>
  <si>
    <t>A3311011160011346001001</t>
  </si>
  <si>
    <t>缙云县壶镇老镇区有机更新改造工程-壶镇老镇区配套停车场项目</t>
  </si>
  <si>
    <t>http://lssggzy.lishui.gov.cn/art/2022/6/23/art_1229662089_187723.html</t>
  </si>
  <si>
    <t>A3311011160011386001001</t>
  </si>
  <si>
    <t>云和梯田景区天籁云和停车场改造提升项目</t>
  </si>
  <si>
    <t>http://lssggzy.lishui.gov.cn/art/2022/6/23/art_1229661989_187959.html</t>
  </si>
  <si>
    <t>A3311011160011377</t>
  </si>
  <si>
    <t>遂昌县市民中心市政配套工程</t>
  </si>
  <si>
    <t>http://lssggzy.lishui.gov.cn/art/2022/6/24/art_1229662124_188384.html</t>
  </si>
  <si>
    <t>A3311011160011355001001</t>
  </si>
  <si>
    <t>云和县木制玩具产业创新服务综合体-云北木玩智创空间项目-幕墙工程</t>
  </si>
  <si>
    <t>http://lssggzy.lishui.gov.cn/art/2022/6/24/art_1229661989_187967.html</t>
  </si>
  <si>
    <t>A3311011160011377001001</t>
  </si>
  <si>
    <t>http://lssggzy.lishui.gov.cn/art/2022/6/24/art_1229662124_187847.html</t>
  </si>
  <si>
    <t>碧湖派出所业务用房新建项目电梯采购项目开标实况</t>
  </si>
  <si>
    <t>http://lssggzy.lishui.gov.cn/art/2022/6/24/art_1229661852_187878.html</t>
  </si>
  <si>
    <t>A3311011160011266002001</t>
  </si>
  <si>
    <t>莲都区青少年宫迁建项目电梯设备采购与安装开标记录公示</t>
  </si>
  <si>
    <t>http://lssggzy.lishui.gov.cn/art/2022/6/24/art_1229661852_187869.html</t>
  </si>
  <si>
    <t>A3311011160011389001001</t>
  </si>
  <si>
    <t>青田县环太鹤湖水利枢纽至高湾生态 护岸工程（魁市段）开标记录公示</t>
  </si>
  <si>
    <t>http://lssggzy.lishui.gov.cn/art/2022/6/24/art_1229661956_188477.html</t>
  </si>
  <si>
    <t>A3311011160011380001001</t>
  </si>
  <si>
    <t>浙江省中波发射管理中心遂昌县广播转播台建设项目--办公区(土建)</t>
  </si>
  <si>
    <t>http://lssggzy.lishui.gov.cn/art/2022/6/27/art_1229662124_187858.html</t>
  </si>
  <si>
    <t>A3311011160011239001001</t>
  </si>
  <si>
    <t>松阳县大东坝镇山头村居酒屋民宿综合体</t>
  </si>
  <si>
    <t>http://lssggzy.lishui.gov.cn/art/2022/6/27/art_1229662157_187899.html</t>
  </si>
  <si>
    <t>古堰画乡文化产业园项目EPC总承包开标实况</t>
  </si>
  <si>
    <t>http://lssggzy.lishui.gov.cn/art/2022/6/27/art_1229661852_187886.html</t>
  </si>
  <si>
    <t>丽水学院松阳校区职业教育实训大楼及附属工程（学生及教职工宿舍）项目设计开标实况</t>
  </si>
  <si>
    <t>http://lssggzy.lishui.gov.cn/art/2022/6/27/art_1229661812_187949.html</t>
  </si>
  <si>
    <t>A3311011160011397001001</t>
  </si>
  <si>
    <t>庆元县2022年度普通省道公路养护大中修工程</t>
  </si>
  <si>
    <t>http://lssggzy.lishui.gov.cn/art/2022/6/28/art_1229662056_187815.html</t>
  </si>
  <si>
    <t>A3311011160011380</t>
  </si>
  <si>
    <t>http://lssggzy.lishui.gov.cn/art/2022/6/28/art_1229662124_188383.html</t>
  </si>
  <si>
    <t>A3311011160011398001001</t>
  </si>
  <si>
    <t>青田县塔山路提升改造工程</t>
  </si>
  <si>
    <t>http://lssggzy.lishui.gov.cn/art/2022/6/28/art_1229661956_188478.html</t>
  </si>
  <si>
    <t>A3311011160011394001001</t>
  </si>
  <si>
    <t>丽水学院校园设施修缮项目（一期）智能化设备采购与安装项目开标记录公示</t>
  </si>
  <si>
    <t>http://lssggzy.lishui.gov.cn/art/2022/6/28/art_1229661812_187957.html</t>
  </si>
  <si>
    <t>A3311011160011441001001</t>
  </si>
  <si>
    <t>青田县环太鹤湖水利枢纽至高湾生态护岸工程监理开标记录公示</t>
  </si>
  <si>
    <t>http://lssggzy.lishui.gov.cn/art/2022/6/28/art_1229661956_188479.html</t>
  </si>
  <si>
    <t>A3311011160011416</t>
  </si>
  <si>
    <t>丽水护士学校西侧道路工程</t>
  </si>
  <si>
    <t>http://lssggzy.lishui.gov.cn/art/2022/6/29/art_1229661812_188583.html</t>
  </si>
  <si>
    <t>A3311011160011429001001</t>
  </si>
  <si>
    <t>遂昌县高坪乡美丽城镇样板乡镇创建工程</t>
  </si>
  <si>
    <t>http://lssggzy.lishui.gov.cn/art/2022/6/29/art_1229662124_187868.html</t>
  </si>
  <si>
    <t>A3311011160011429</t>
  </si>
  <si>
    <t>http://lssggzy.lishui.gov.cn/art/2022/6/29/art_1229662124_188380.html</t>
  </si>
  <si>
    <t>A3311011160011416001001</t>
  </si>
  <si>
    <t>http://lssggzy.lishui.gov.cn/art/2022/6/29/art_1229661812_187964.html</t>
  </si>
  <si>
    <t>A3311011160011450001001</t>
  </si>
  <si>
    <t>丽水宏盛电力有限公司仓储用房项目</t>
  </si>
  <si>
    <t>http://lssggzy.lishui.gov.cn/art/2022/6/29/art_1229661989_187975.html</t>
  </si>
  <si>
    <t>A3311011160011453001001</t>
  </si>
  <si>
    <t>龙泉市八都溪流域八都镇下游段综合治理工程施工监理(第二次)开标记录公示</t>
  </si>
  <si>
    <t>http://lssggzy.lishui.gov.cn/art/2022/6/29/art_1229661923_187614.html</t>
  </si>
  <si>
    <t>A3311011160011379002001</t>
  </si>
  <si>
    <t>景宁畲族自治县残疾人康养中心项目设计开标记录公示</t>
  </si>
  <si>
    <t>http://lssggzy.lishui.gov.cn/art/2022/6/29/art_1229662190_187712.html</t>
  </si>
  <si>
    <t>A3311011160011414</t>
  </si>
  <si>
    <t>丽水市城市风廊及配套设施（科技公园）项目设计采购施工EPC总承包监理</t>
  </si>
  <si>
    <t>http://lssggzy.lishui.gov.cn/art/2022/6/29/art_1229661812_188584.html</t>
  </si>
  <si>
    <t>A3311011160011414001001</t>
  </si>
  <si>
    <t>丽水市城市风廊及配套设施（科技公园）项目设计采购施工EPC总承包监理开标记录公示</t>
  </si>
  <si>
    <t>http://lssggzy.lishui.gov.cn/art/2022/6/29/art_1229661812_187970.html</t>
  </si>
  <si>
    <t>A3311011160011443001001</t>
  </si>
  <si>
    <t>缙云县中医医院迁建项目与缙云县中医医院感染楼及门诊楼建设工程-装修工程</t>
  </si>
  <si>
    <t>http://lssggzy.lishui.gov.cn/art/2022/6/30/art_1229662089_187741.html</t>
  </si>
  <si>
    <t>A3311011160011424001001</t>
  </si>
  <si>
    <t>寿元路(市场1#路-好溪路)道路工程</t>
  </si>
  <si>
    <t>http://lssggzy.lishui.gov.cn/art/2022/6/30/art_1229661812_187978.html</t>
  </si>
  <si>
    <t>A3311011160011357001001</t>
  </si>
  <si>
    <t>青田县中部组团船东路舒庄桥-项村段公路工程（一期）开标记录公示</t>
  </si>
  <si>
    <t>http://lssggzy.lishui.gov.cn/art/2022/6/30/art_1229661956_188480.html</t>
  </si>
  <si>
    <t>A3311011160011371001001</t>
  </si>
  <si>
    <t>莲都学校（大洋路小学）改扩建工程监理开标记录公示</t>
  </si>
  <si>
    <t>http://lssggzy.lishui.gov.cn/art/2022/6/30/art_1229661852_187893.html</t>
  </si>
  <si>
    <t>A3311011160011417001001</t>
  </si>
  <si>
    <t>松阳县妇幼保健服务中心项目设计开标记录公示</t>
  </si>
  <si>
    <t>http://lssggzy.lishui.gov.cn/art/2022/6/30/art_1229662157_187907.html</t>
  </si>
  <si>
    <t>A3311011160011426001001</t>
  </si>
  <si>
    <t>缙云县2022年普通省道大中修工程（S219磐缙线、S333六东线）</t>
  </si>
  <si>
    <t>http://lssggzy.lishui.gov.cn/art/2022/7/1/art_1229662089_187760.html</t>
  </si>
  <si>
    <t>A3311011160011302</t>
  </si>
  <si>
    <t>遂昌县国家气象观测站迁移工程</t>
  </si>
  <si>
    <t>http://lssggzy.lishui.gov.cn/art/2022/7/1/art_1229662124_188391.html</t>
  </si>
  <si>
    <t>A3311011160011456001001</t>
  </si>
  <si>
    <t>青田县生态堰坝改造工程</t>
  </si>
  <si>
    <t>http://lssggzy.lishui.gov.cn/art/2022/7/1/art_1229661956_188481.html</t>
  </si>
  <si>
    <t>A3311011160011422001001</t>
  </si>
  <si>
    <t>常宅路(河堤路-平东路)道路工程</t>
  </si>
  <si>
    <t>http://lssggzy.lishui.gov.cn/art/2022/7/1/art_1229661812_187985.html</t>
  </si>
  <si>
    <t>A3311011160011302001001</t>
  </si>
  <si>
    <t>http://lssggzy.lishui.gov.cn/art/2022/7/1/art_1229662124_187876.html</t>
  </si>
  <si>
    <t>A3311011160011420001001</t>
  </si>
  <si>
    <t>缙云经济开发区三都区块综合开发及平台提质工程路网工程设计开标记录公示</t>
  </si>
  <si>
    <t>http://lssggzy.lishui.gov.cn/art/2022/7/1/art_1229662089_187751.html</t>
  </si>
  <si>
    <t>A3311011160011431001001</t>
  </si>
  <si>
    <t>青田县官庄源综合治理工程开标记录公示</t>
  </si>
  <si>
    <t>http://lssggzy.lishui.gov.cn/art/2022/7/3/art_1229661956_188482.html</t>
  </si>
  <si>
    <t>A3311011160011369001001</t>
  </si>
  <si>
    <t>莲都学校（大洋路小学）改扩建工程</t>
  </si>
  <si>
    <t>http://lssggzy.lishui.gov.cn/art/2022/7/4/art_1229661852_187901.html</t>
  </si>
  <si>
    <t>丽水开发区水阁工业园地下水污染防治工程开标实况</t>
  </si>
  <si>
    <t>http://lssggzy.lishui.gov.cn/art/2022/7/4/art_1229661812_187991.html</t>
  </si>
  <si>
    <t>A3311011160011444001001</t>
  </si>
  <si>
    <t>浙江省中波发射管理中心云和广播转播台建设工程一期</t>
  </si>
  <si>
    <t>http://lssggzy.lishui.gov.cn/art/2022/7/5/art_1229661989_187983.html</t>
  </si>
  <si>
    <t>A3311011160011460001001</t>
  </si>
  <si>
    <t>大港头垃圾中转站项目</t>
  </si>
  <si>
    <t>http://lssggzy.lishui.gov.cn/art/2022/7/5/art_1229661852_187908.html</t>
  </si>
  <si>
    <t>A3311011160011331001001</t>
  </si>
  <si>
    <t>松阳县项弄村综合楼及文化礼堂工程</t>
  </si>
  <si>
    <t>http://lssggzy.lishui.gov.cn/art/2022/7/5/art_1229662157_187914.html</t>
  </si>
  <si>
    <t>A3311011160011481001001</t>
  </si>
  <si>
    <t>缙云综合客运枢纽土石方工程</t>
  </si>
  <si>
    <t>http://lssggzy.lishui.gov.cn/art/2022/7/5/art_1229662089_187769.html</t>
  </si>
  <si>
    <t>A3311011160011258001001</t>
  </si>
  <si>
    <t>景宁二中新建工程设计采购施工（EPC）总承包开标记录公示</t>
  </si>
  <si>
    <t>http://lssggzy.lishui.gov.cn/art/2022/7/5/art_1229662190_187722.html</t>
  </si>
  <si>
    <t>A3311011160011480001001</t>
  </si>
  <si>
    <t>云和梯田游客服务中心拆迁安置项目二期室外配套工程</t>
  </si>
  <si>
    <t>http://lssggzy.lishui.gov.cn/art/2022/7/6/art_1229661989_187999.html</t>
  </si>
  <si>
    <t>A3311011160011343001001</t>
  </si>
  <si>
    <t>云和县梧桐坑流域综合治理工程监理</t>
  </si>
  <si>
    <t>http://lssggzy.lishui.gov.cn/art/2022/7/6/art_1229661989_187990.html</t>
  </si>
  <si>
    <t>A3311011160011462</t>
  </si>
  <si>
    <t>丽水摄影文化中心项目监理</t>
  </si>
  <si>
    <t>http://lssggzy.lishui.gov.cn/art/2022/7/6/art_1229661812_188579.html</t>
  </si>
  <si>
    <t>A3311011160011462001001</t>
  </si>
  <si>
    <t>丽水摄影文化中心项目监理开标记录公示</t>
  </si>
  <si>
    <t>http://lssggzy.lishui.gov.cn/art/2022/7/6/art_1229661812_187998.html</t>
  </si>
  <si>
    <t>A3311011160011395002001</t>
  </si>
  <si>
    <t>缙云县新建镇洋山区块组团配套项目-新建跨溪大桥工程</t>
  </si>
  <si>
    <t>http://lssggzy.lishui.gov.cn/art/2022/7/7/art_1229662089_187777.html</t>
  </si>
  <si>
    <t>青田县油竹体育中心前广场及停车场工程</t>
  </si>
  <si>
    <t>http://lssggzy.lishui.gov.cn/art/2022/7/7/art_1229661956_188483.html</t>
  </si>
  <si>
    <t>A3311011160011498</t>
  </si>
  <si>
    <t>丽水市职业高级中学实训场地产教融合改造及设备更新工程</t>
  </si>
  <si>
    <t>http://lssggzy.lishui.gov.cn/art/2022/7/7/art_1229661812_188574.html</t>
  </si>
  <si>
    <t>A3311011160011403001001</t>
  </si>
  <si>
    <t>庆元县人民医院迁建工程-暖通设备采购与安装开标记录公示</t>
  </si>
  <si>
    <t>http://lssggzy.lishui.gov.cn/art/2022/7/7/art_1229662056_187824.html</t>
  </si>
  <si>
    <t>A3311011160011498001001</t>
  </si>
  <si>
    <t>丽水市职业高级中学实训场地产教融合改造及设备更新工程开标记录公示</t>
  </si>
  <si>
    <t>http://lssggzy.lishui.gov.cn/art/2022/7/7/art_1229661812_188004.html</t>
  </si>
  <si>
    <t>A3311011160011433002001</t>
  </si>
  <si>
    <t>2022年度龙泉市普通省道养护大中修工程、2022年龙泉市普通国道桥梁维修加固工程、2022年龙泉市普通国道隧道维修加固工程</t>
  </si>
  <si>
    <t>http://lssggzy.lishui.gov.cn/art/2022/7/8/art_1229661923_187620.html</t>
  </si>
  <si>
    <t>A3311011160011476002001</t>
  </si>
  <si>
    <t>缙云县温泉谷体育公园及周边市政基础设施配套建设项目—温泉谷区块问泉路、泉二路道路网及排水工程</t>
  </si>
  <si>
    <t>http://lssggzy.lishui.gov.cn/art/2022/7/8/art_1229662089_187786.html</t>
  </si>
  <si>
    <t>A3311011160011381001001</t>
  </si>
  <si>
    <t>金竹集镇至湖山金竹污水处理厂污水主管网及附属工程</t>
  </si>
  <si>
    <t>http://lssggzy.lishui.gov.cn/art/2022/7/8/art_1229662124_187884.html</t>
  </si>
  <si>
    <t>A3311011160011381</t>
  </si>
  <si>
    <t>http://lssggzy.lishui.gov.cn/art/2022/7/8/art_1229662124_188382.html</t>
  </si>
  <si>
    <t>A3311011160011483001001</t>
  </si>
  <si>
    <t>青田县油竹体育中心前广场及停车场工程监理开标记录公示</t>
  </si>
  <si>
    <t>http://lssggzy.lishui.gov.cn/art/2022/7/8/art_1229661956_188484.html</t>
  </si>
  <si>
    <t>A3311011160011469001001</t>
  </si>
  <si>
    <t>丽水学院中医药与健康产业（职业教育）中心项目设计开标记录公示</t>
  </si>
  <si>
    <t>http://lssggzy.lishui.gov.cn/art/2022/7/8/art_1229661812_188011.html</t>
  </si>
  <si>
    <t>A3311011160011413001001</t>
  </si>
  <si>
    <t>[市级]丽水市城市风廊及配套设施（科技公园）项目EPC总承包开标记录公示</t>
  </si>
  <si>
    <t>http://lssggzy.lishui.gov.cn/art/2022/7/8/art_1229661812_188024.html</t>
  </si>
  <si>
    <t>丽水南城商务中心项目全过程工程咨询服务开标实况</t>
  </si>
  <si>
    <t>http://lssggzy.lishui.gov.cn/art/2022/7/8/art_1229661812_188018.html</t>
  </si>
  <si>
    <t>A3311011160011486001001</t>
  </si>
  <si>
    <t>庆元县毛垟溪、梅溪流域综合治理（一期）工程开标记录公示</t>
  </si>
  <si>
    <t>http://lssggzy.lishui.gov.cn/art/2022/7/8/art_1229662056_187834.html</t>
  </si>
  <si>
    <t>A3311011160011471001001</t>
  </si>
  <si>
    <t>松阳县国家传统村落公园游客接待中心</t>
  </si>
  <si>
    <t>http://lssggzy.lishui.gov.cn/art/2022/7/11/art_1229662157_187921.html</t>
  </si>
  <si>
    <t>A3311011160011494001001</t>
  </si>
  <si>
    <t>莲都区“四好农村路”项目（正岙至郑地公路大中修工程）</t>
  </si>
  <si>
    <t>http://lssggzy.lishui.gov.cn/art/2022/7/11/art_1229661852_187915.html</t>
  </si>
  <si>
    <t>A3311011160011461001001</t>
  </si>
  <si>
    <t>丽水南城东扩景观绿化工程-绿源路、通济街（胡七渠-秀山路）南侧等节点景观绿化工程</t>
  </si>
  <si>
    <t>http://lssggzy.lishui.gov.cn/art/2022/7/11/art_1229661812_188029.html</t>
  </si>
  <si>
    <t>A3311011160011502001001</t>
  </si>
  <si>
    <t>温溪镇小峙村综合提升工程</t>
  </si>
  <si>
    <t>http://lssggzy.lishui.gov.cn/art/2022/7/11/art_1229661956_188485.html</t>
  </si>
  <si>
    <t>A3311011160011482001001</t>
  </si>
  <si>
    <t>景宁畲族自治县标准化矿产资源综合利用基地项目场地平整工程一期</t>
  </si>
  <si>
    <t>http://lssggzy.lishui.gov.cn/art/2022/7/12/art_1229662190_187731.html</t>
  </si>
  <si>
    <t>A3311011160011474001001</t>
  </si>
  <si>
    <t>缙云县财富大楼内部设施提升工程-办公部分</t>
  </si>
  <si>
    <t>http://lssggzy.lishui.gov.cn/art/2022/7/12/art_1229662089_187795.html</t>
  </si>
  <si>
    <t>A3311011160011390001001</t>
  </si>
  <si>
    <t>2022年青田县农村公路提升改造工程（路面灌缝及修补）</t>
  </si>
  <si>
    <t>http://lssggzy.lishui.gov.cn/art/2022/7/12/art_1229661956_188486.html</t>
  </si>
  <si>
    <t>A3311011160011513001001</t>
  </si>
  <si>
    <t>青田县东景湾周边市政道路工程</t>
  </si>
  <si>
    <t>http://lssggzy.lishui.gov.cn/art/2022/7/12/art_1229661956_188487.html</t>
  </si>
  <si>
    <t>A3311011160011510</t>
  </si>
  <si>
    <t>丽水摄影文化中心项目</t>
  </si>
  <si>
    <t>http://lssggzy.lishui.gov.cn/art/2022/7/12/art_1229661812_188570.html</t>
  </si>
  <si>
    <t>A3311011160011517001001</t>
  </si>
  <si>
    <t>云和县梧桐坑流域综合治理工程（第二次）开标记录公示</t>
  </si>
  <si>
    <t>http://lssggzy.lishui.gov.cn/art/2022/7/12/art_1229661989_188006.html</t>
  </si>
  <si>
    <t>A3311011160011510001001</t>
  </si>
  <si>
    <t>丽水摄影文化中心项目开标记录公示</t>
  </si>
  <si>
    <t>http://lssggzy.lishui.gov.cn/art/2022/7/12/art_1229661812_188035.html</t>
  </si>
  <si>
    <t>A3311011160011309001001</t>
  </si>
  <si>
    <t>遂昌县梅溪路提升改造工程</t>
  </si>
  <si>
    <t>http://lssggzy.lishui.gov.cn/art/2022/7/13/art_1229662124_187892.html</t>
  </si>
  <si>
    <t>A3311011160011383001001</t>
  </si>
  <si>
    <t>青田县水库系统治理项目勘测设计开标记录公示</t>
  </si>
  <si>
    <t>http://lssggzy.lishui.gov.cn/art/2022/7/13/art_1229661956_188488.html</t>
  </si>
  <si>
    <t>A3311011160011508001001</t>
  </si>
  <si>
    <t>莲都区社会治理中心开标记录公示</t>
  </si>
  <si>
    <t>http://lssggzy.lishui.gov.cn/art/2022/7/13/art_1229661852_187932.html</t>
  </si>
  <si>
    <t>A3311011160011490002001</t>
  </si>
  <si>
    <t>庆元县“四好农村路”示范县创建工程设计施工总承包</t>
  </si>
  <si>
    <t>http://lssggzy.lishui.gov.cn/art/2022/7/14/art_1229662056_187843.html</t>
  </si>
  <si>
    <t>A3311011160011309</t>
  </si>
  <si>
    <t>http://lssggzy.lishui.gov.cn/art/2022/7/14/art_1229662124_188388.html</t>
  </si>
  <si>
    <t>A3311011160011402001001</t>
  </si>
  <si>
    <t>国有林场和保护区林区道路水土保持项目</t>
  </si>
  <si>
    <t>http://lssggzy.lishui.gov.cn/art/2022/7/14/art_1229662190_187740.html</t>
  </si>
  <si>
    <t>A3311011160011505001001</t>
  </si>
  <si>
    <t>丽水终身教育中心项目设计开标记录公示</t>
  </si>
  <si>
    <t>http://lssggzy.lishui.gov.cn/art/2022/7/14/art_1229661812_188045.html</t>
  </si>
  <si>
    <t>A3311011160011468001001</t>
  </si>
  <si>
    <t>浙西南革命老区学前教育示范中心项目设计开标记录公示</t>
  </si>
  <si>
    <t>http://lssggzy.lishui.gov.cn/art/2022/7/14/art_1229661812_188039.html</t>
  </si>
  <si>
    <t>A3311011160011489001001</t>
  </si>
  <si>
    <t>碧湖大桥改扩建工程设计开标记录公示</t>
  </si>
  <si>
    <t>http://lssggzy.lishui.gov.cn/art/2022/7/14/art_1229661852_187940.html</t>
  </si>
  <si>
    <t>A3311011160011490001001</t>
  </si>
  <si>
    <t>庆元县“四好农村路”示范县创建工程施工监理开标记录公示</t>
  </si>
  <si>
    <t>http://lssggzy.lishui.gov.cn/art/2022/7/14/art_1229662056_187852.html</t>
  </si>
  <si>
    <t>A3311011160011505</t>
  </si>
  <si>
    <t>丽水终身教育中心项目设计</t>
  </si>
  <si>
    <t>http://lssggzy.lishui.gov.cn/art/2022/7/14/art_1229661812_188572.html</t>
  </si>
  <si>
    <t>A3311011160011504001001</t>
  </si>
  <si>
    <t>遂昌县教育优质均衡县创建提升改造项目（2022年）--育才中学连廊及改造项目</t>
  </si>
  <si>
    <t>http://lssggzy.lishui.gov.cn/art/2022/7/15/art_1229662124_187900.html</t>
  </si>
  <si>
    <t>A3311011160011504</t>
  </si>
  <si>
    <t>http://lssggzy.lishui.gov.cn/art/2022/7/15/art_1229662124_188378.html</t>
  </si>
  <si>
    <t>A3311011160011514001001</t>
  </si>
  <si>
    <t>景宁县公安局鹤溪派出所技术业务用房建设项目（二期）设计开标记录公示</t>
  </si>
  <si>
    <t>http://lssggzy.lishui.gov.cn/art/2022/7/15/art_1229662190_187749.html</t>
  </si>
  <si>
    <t>A3311011160011293001001</t>
  </si>
  <si>
    <t>松阳县全民健身中心项目-空调设备采购开标记录公示</t>
  </si>
  <si>
    <t>http://lssggzy.lishui.gov.cn/art/2022/7/17/art_1229662157_187927.html</t>
  </si>
  <si>
    <t>A3311011160011478001001</t>
  </si>
  <si>
    <t>石郎线改造提升工程</t>
  </si>
  <si>
    <t>http://lssggzy.lishui.gov.cn/art/2022/7/18/art_1229661852_187948.html</t>
  </si>
  <si>
    <t>A3311011160011485001001</t>
  </si>
  <si>
    <t>莲都-义乌山海协作产业园高新科创企业孵化中心项目工程总承包（EPC）开标记录公示</t>
  </si>
  <si>
    <t>http://lssggzy.lishui.gov.cn/art/2022/7/18/art_1229661852_187956.html</t>
  </si>
  <si>
    <t>A3311011160011512002001</t>
  </si>
  <si>
    <t>青田县中部引水工程、青田县西部引水工程全过程工程咨询服务开标记录公示</t>
  </si>
  <si>
    <t>http://lssggzy.lishui.gov.cn/art/2022/7/18/art_1229661956_188489.html</t>
  </si>
  <si>
    <t>A3311011160011499001001</t>
  </si>
  <si>
    <t>[市级]丽水市中医院中医传承创新楼工程—医用气体及RICU病房系统采购项目开标记录公示</t>
  </si>
  <si>
    <t>http://lssggzy.lishui.gov.cn/art/2022/7/18/art_1229661812_188051.html</t>
  </si>
  <si>
    <t>A3311011160011530001001</t>
  </si>
  <si>
    <t>浙江东盾贸易有限公司室外管网改造工程(一期)</t>
  </si>
  <si>
    <t>http://lssggzy.lishui.gov.cn/art/2022/7/19/art_1229661812_188055.html</t>
  </si>
  <si>
    <t>A3311011160011509001001</t>
  </si>
  <si>
    <t>丽水经济技术开发区产业创新服务综合体（循环经济升级服务综合体）--二期新建时尚产业改造工程和石牛路孵化园区修缮工程设计开标记录公示</t>
  </si>
  <si>
    <t>http://lssggzy.lishui.gov.cn/art/2022/7/19/art_1229661812_188060.html</t>
  </si>
  <si>
    <t>A3311011160011509</t>
  </si>
  <si>
    <t>丽水经济技术开发区产业创新服务综合体（循环经济升级服务综合体）--二期新建时尚产业改造工程和石牛路孵化园区修缮工程设计</t>
  </si>
  <si>
    <t>http://lssggzy.lishui.gov.cn/art/2022/7/19/art_1229661812_188571.html</t>
  </si>
  <si>
    <t>A3311011160011467001001</t>
  </si>
  <si>
    <t>云和县局龙线（金水坑至龙门段）改建工程</t>
  </si>
  <si>
    <t>http://lssggzy.lishui.gov.cn/art/2022/7/20/art_1229661989_188013.html</t>
  </si>
  <si>
    <t>A3311011160011451001001</t>
  </si>
  <si>
    <t>温溪镇八居后山防洪工程</t>
  </si>
  <si>
    <t>http://lssggzy.lishui.gov.cn/art/2022/7/20/art_1229661956_188490.html</t>
  </si>
  <si>
    <t>A3311011160011544001001</t>
  </si>
  <si>
    <t>遂昌县妙高山环境整治提升工程一期设计开标记录公示</t>
  </si>
  <si>
    <t>http://lssggzy.lishui.gov.cn/art/2022/7/20/art_1229662124_187909.html</t>
  </si>
  <si>
    <t>A3311011160011547</t>
  </si>
  <si>
    <t>丽水莲都陈道门未来社区一体化编制及全过程工程咨询</t>
  </si>
  <si>
    <t>http://lssggzy.lishui.gov.cn/art/2022/7/20/art_1229661812_188566.html</t>
  </si>
  <si>
    <t>A3311011160011358001001</t>
  </si>
  <si>
    <t>松阳高腔传承中心（老剧院）改造提升工程（设备部分）开标记录公示</t>
  </si>
  <si>
    <t>http://lssggzy.lishui.gov.cn/art/2022/7/20/art_1229662157_187935.html</t>
  </si>
  <si>
    <t>A3311011160011547001001</t>
  </si>
  <si>
    <t>丽水莲都陈道门未来社区一体化编制及全过程工程咨询开标记录公示</t>
  </si>
  <si>
    <t>http://lssggzy.lishui.gov.cn/art/2022/7/20/art_1229661812_188065.html</t>
  </si>
  <si>
    <t>A3311011160011469</t>
  </si>
  <si>
    <t>丽水学院中医药与健康产业（职业教育）中心项目设计</t>
  </si>
  <si>
    <t>http://lssggzy.lishui.gov.cn/art/2022/7/20/art_1229661812_188576.html</t>
  </si>
  <si>
    <t>A3311011160011496</t>
  </si>
  <si>
    <t>遂昌县育才小学体艺楼建设工程</t>
  </si>
  <si>
    <t>http://lssggzy.lishui.gov.cn/art/2022/7/21/art_1229662124_188379.html</t>
  </si>
  <si>
    <t>A3311011160011496001001</t>
  </si>
  <si>
    <t>http://lssggzy.lishui.gov.cn/art/2022/7/21/art_1229662124_187924.html</t>
  </si>
  <si>
    <t>A3311011160011412001001</t>
  </si>
  <si>
    <t>遂昌县金竹坑水库、金竹坑水库至湖山金竹水厂引水工程设计项目开标记录公示</t>
  </si>
  <si>
    <t>http://lssggzy.lishui.gov.cn/art/2022/7/21/art_1229662124_187916.html</t>
  </si>
  <si>
    <t>A3311011160011412</t>
  </si>
  <si>
    <t>遂昌县金竹坑水库、金竹坑水库至湖山金竹水厂引水工程设计项目</t>
  </si>
  <si>
    <t>http://lssggzy.lishui.gov.cn/art/2022/7/21/art_1229662124_188381.html</t>
  </si>
  <si>
    <t>A3311011160011552001001</t>
  </si>
  <si>
    <t>毛田区块市政基础设施综合改造提升工程</t>
  </si>
  <si>
    <t>http://lssggzy.lishui.gov.cn/art/2022/7/22/art_1229662124_187931.html</t>
  </si>
  <si>
    <t>A3311011160011436001001</t>
  </si>
  <si>
    <t>沙湾镇梯田湿地生态系统修复项目</t>
  </si>
  <si>
    <t>http://lssggzy.lishui.gov.cn/art/2022/7/22/art_1229662190_187759.html</t>
  </si>
  <si>
    <t>A3311011160011556001001</t>
  </si>
  <si>
    <t>2022年景宁县农村公路生命安全提升提质工程</t>
  </si>
  <si>
    <t>http://lssggzy.lishui.gov.cn/art/2022/7/22/art_1229662190_187768.html</t>
  </si>
  <si>
    <t>A3311011160011466001001</t>
  </si>
  <si>
    <t>温溪镇港头村十五米路综合改造工程</t>
  </si>
  <si>
    <t>http://lssggzy.lishui.gov.cn/art/2022/7/22/art_1229661956_188491.html</t>
  </si>
  <si>
    <t>A3311011160011468</t>
  </si>
  <si>
    <t>浙西南革命老区学前教育示范中心项目设计</t>
  </si>
  <si>
    <t>http://lssggzy.lishui.gov.cn/art/2022/7/22/art_1229661812_188577.html</t>
  </si>
  <si>
    <t>A3311011160011552</t>
  </si>
  <si>
    <t>http://lssggzy.lishui.gov.cn/art/2022/7/25/art_1229662124_188374.html</t>
  </si>
  <si>
    <t>A3311011160011538001001</t>
  </si>
  <si>
    <t>云和县祥云街道路工程（大坪路至仙宫大道段）二标段</t>
  </si>
  <si>
    <t>http://lssggzy.lishui.gov.cn/art/2022/7/25/art_1229661989_188019.html</t>
  </si>
  <si>
    <t>A3311011160011507001001</t>
  </si>
  <si>
    <t>温溪镇污水零直排区建设工程一期</t>
  </si>
  <si>
    <t>http://lssggzy.lishui.gov.cn/art/2022/7/25/art_1229661956_188492.html</t>
  </si>
  <si>
    <t>A3311011160011516001001</t>
  </si>
  <si>
    <t>松阳县第二污水处理厂工程设计采购施工（EPC）总承包开标记录公示</t>
  </si>
  <si>
    <t>http://lssggzy.lishui.gov.cn/art/2022/7/25/art_1229662157_187945.html</t>
  </si>
  <si>
    <t>A3311011160011522002001</t>
  </si>
  <si>
    <t>松阳县斋坛乡中心小学学生食堂餐厅、风雨操场工程</t>
  </si>
  <si>
    <t>http://lssggzy.lishui.gov.cn/art/2022/7/26/art_1229662157_187952.html</t>
  </si>
  <si>
    <t>A3311011160011568</t>
  </si>
  <si>
    <t>丽水经济开发区中学校舍修缮项目</t>
  </si>
  <si>
    <t>http://lssggzy.lishui.gov.cn/art/2022/7/26/art_1229661812_188564.html</t>
  </si>
  <si>
    <t>A3311011160011568001001</t>
  </si>
  <si>
    <t>http://lssggzy.lishui.gov.cn/art/2022/7/26/art_1229661812_188068.html</t>
  </si>
  <si>
    <t>A3311011160011577001001</t>
  </si>
  <si>
    <t>丽水市胡村水厂出水管网工程监理开标记录公示</t>
  </si>
  <si>
    <t>http://lssggzy.lishui.gov.cn/art/2022/7/26/art_1229661812_188073.html</t>
  </si>
  <si>
    <t>A3311011160011446001001</t>
  </si>
  <si>
    <t>莲都区培智学校新建工程设计开标记录公示</t>
  </si>
  <si>
    <t>http://lssggzy.lishui.gov.cn/art/2022/7/26/art_1229661812_188078.html</t>
  </si>
  <si>
    <t>A3311011160011432001001</t>
  </si>
  <si>
    <t>英川镇梯田湿地生态系统修复项目</t>
  </si>
  <si>
    <t>http://lssggzy.lishui.gov.cn/art/2022/7/27/art_1229662190_187787.html</t>
  </si>
  <si>
    <t>A3311011160011560001001</t>
  </si>
  <si>
    <t>惠明禅茶文化产业园污水处理工程</t>
  </si>
  <si>
    <t>http://lssggzy.lishui.gov.cn/art/2022/7/27/art_1229662190_187778.html</t>
  </si>
  <si>
    <t>A3311011160011579001001</t>
  </si>
  <si>
    <t>遂昌县第七批（2019年度）历史文化村落保护利用重点村项目—王村口镇桥西村风貌提升工程</t>
  </si>
  <si>
    <t>http://lssggzy.lishui.gov.cn/art/2022/7/27/art_1229662124_187939.html</t>
  </si>
  <si>
    <t>A3311011160011579</t>
  </si>
  <si>
    <t>http://lssggzy.lishui.gov.cn/art/2022/7/27/art_1229662124_188367.html</t>
  </si>
  <si>
    <t>A3311011160011492001001</t>
  </si>
  <si>
    <t>青田县高市源（观音庙至高铁桥段）河道整治工程</t>
  </si>
  <si>
    <t>http://lssggzy.lishui.gov.cn/art/2022/7/28/art_1229661956_188493.html</t>
  </si>
  <si>
    <t>A3311011160011569001001</t>
  </si>
  <si>
    <t>遂昌县2022年道路安全隐患整治项目</t>
  </si>
  <si>
    <t>http://lssggzy.lishui.gov.cn/art/2022/7/28/art_1229662124_187947.html</t>
  </si>
  <si>
    <t>A3311011160011575001001</t>
  </si>
  <si>
    <t>2022年美丽县城建设项目—船埠头立面改造工程（一期）</t>
  </si>
  <si>
    <t>http://lssggzy.lishui.gov.cn/art/2022/7/28/art_1229662089_187801.html</t>
  </si>
  <si>
    <t>A3311011160011567001001</t>
  </si>
  <si>
    <t>遂昌县东城新区智能制造创新服务平台-渡客公寓二期A幢</t>
  </si>
  <si>
    <t>http://lssggzy.lishui.gov.cn/art/2022/7/28/art_1229662124_187954.html</t>
  </si>
  <si>
    <t>A3311011160011569</t>
  </si>
  <si>
    <t>http://lssggzy.lishui.gov.cn/art/2022/7/28/art_1229662124_188369.html</t>
  </si>
  <si>
    <t>A3311011160011458001001</t>
  </si>
  <si>
    <t>松阳县华顺交通投资有限公司松阳之窗项目设计采购施工（EPC）总承包开标记录公示</t>
  </si>
  <si>
    <t>http://lssggzy.lishui.gov.cn/art/2022/7/28/art_1229662157_187961.html</t>
  </si>
  <si>
    <t>A3311011160011544</t>
  </si>
  <si>
    <t>遂昌县妙高山环境整治提升工程一期设计</t>
  </si>
  <si>
    <t>http://lssggzy.lishui.gov.cn/art/2022/7/28/art_1229662124_188376.html</t>
  </si>
  <si>
    <t>A3311011160011524001001</t>
  </si>
  <si>
    <t>景宁县老年医养综合服务中心项目--电梯设备采购与安装开标记录公示</t>
  </si>
  <si>
    <t>http://lssggzy.lishui.gov.cn/art/2022/7/28/art_1229662190_187796.html</t>
  </si>
  <si>
    <t>A3311011160011587002001</t>
  </si>
  <si>
    <t>怡景花苑老旧小区改造工程开标记录公示</t>
  </si>
  <si>
    <t>http://lssggzy.lishui.gov.cn/art/2022/7/28/art_1229661852_187972.html</t>
  </si>
  <si>
    <t>A3311011160011567</t>
  </si>
  <si>
    <t>http://lssggzy.lishui.gov.cn/art/2022/7/29/art_1229662124_188370.html</t>
  </si>
  <si>
    <t>A3311011160011562001001</t>
  </si>
  <si>
    <t>遂昌县东城新区智能制造创新服务平台-渡客公寓二期A幢-电梯设备采购与安装开标记录公示</t>
  </si>
  <si>
    <t>http://lssggzy.lishui.gov.cn/art/2022/7/29/art_1229662124_187963.html</t>
  </si>
  <si>
    <t>A3311011160011545</t>
  </si>
  <si>
    <t>丽水市胡村水厂出水管网工程设计采购施工（EPC）总承包</t>
  </si>
  <si>
    <t>http://lssggzy.lishui.gov.cn/art/2022/7/29/art_1229661812_188567.html</t>
  </si>
  <si>
    <t>A3311011160011545001001</t>
  </si>
  <si>
    <t>丽水市胡村水厂出水管网工程设计采购施工（EPC）总承包开标记录公示</t>
  </si>
  <si>
    <t>http://lssggzy.lishui.gov.cn/art/2022/7/29/art_1229661812_188081.html</t>
  </si>
  <si>
    <t>A3311011160011589</t>
  </si>
  <si>
    <t>遂昌县乌溪江流域洋溪源综合治理工程（湖岱口、西畈段）</t>
  </si>
  <si>
    <t>http://lssggzy.lishui.gov.cn/art/2022/7/31/art_1229662124_188365.html</t>
  </si>
  <si>
    <t>A3311011160011589001001</t>
  </si>
  <si>
    <t>http://lssggzy.lishui.gov.cn/art/2022/7/31/art_1229662124_187973.html</t>
  </si>
  <si>
    <t>A3311011160011585001001</t>
  </si>
  <si>
    <t>新客运中心室内改造工程</t>
  </si>
  <si>
    <t>http://lssggzy.lishui.gov.cn/art/2022/8/1/art_1229662124_187981.html</t>
  </si>
  <si>
    <t>A3311011160011585</t>
  </si>
  <si>
    <t>http://lssggzy.lishui.gov.cn/art/2022/8/1/art_1229662124_188366.html</t>
  </si>
  <si>
    <t>A3311011160011562</t>
  </si>
  <si>
    <t>遂昌县东城新区智能制造创新服务平台-渡客公寓二期A幢-电梯设备采购与安装</t>
  </si>
  <si>
    <t>http://lssggzy.lishui.gov.cn/art/2022/8/1/art_1229662124_188371.html</t>
  </si>
  <si>
    <t>A3311011160011421001001</t>
  </si>
  <si>
    <t>碧兴路延伸段（采桑路—50省道）道路工程设计开标记录公示</t>
  </si>
  <si>
    <t>http://lssggzy.lishui.gov.cn/art/2022/8/1/art_1229661852_187979.html</t>
  </si>
  <si>
    <t>A3311011160011607001001</t>
  </si>
  <si>
    <t>遂昌县湖山集镇老旧小区改造项目-集镇主干道沿线改造工程项目</t>
  </si>
  <si>
    <t>http://lssggzy.lishui.gov.cn/art/2022/8/2/art_1229662124_187989.html</t>
  </si>
  <si>
    <t>A3311011160011607</t>
  </si>
  <si>
    <t>http://lssggzy.lishui.gov.cn/art/2022/8/2/art_1229662124_188358.html</t>
  </si>
  <si>
    <t>A3311011160011619001001</t>
  </si>
  <si>
    <t>庆元县屏都综合新区生物科技（食用菌）产业园南辅路道路工程</t>
  </si>
  <si>
    <t>http://lssggzy.lishui.gov.cn/art/2022/8/2/art_1229662056_187862.html</t>
  </si>
  <si>
    <t>A3311011160011499</t>
  </si>
  <si>
    <t>丽水市中医院中医传承创新楼工程—医用气体及RICU病房系统采购项目</t>
  </si>
  <si>
    <t>http://lssggzy.lishui.gov.cn/art/2022/8/2/art_1229661812_188573.html</t>
  </si>
  <si>
    <t>A3311011160011550001001</t>
  </si>
  <si>
    <t>景宁县高水平建设“四好农村路”铁炉坪至叶八弄公路工程（畲族风情旅游康养项目配套）（二期工程）</t>
  </si>
  <si>
    <t>http://lssggzy.lishui.gov.cn/art/2022/8/3/art_1229662190_187798.html</t>
  </si>
  <si>
    <t>A3311011160011612001001</t>
  </si>
  <si>
    <t>青田县北山镇山洞口至大岩下村道路沿线环境改造提升工程</t>
  </si>
  <si>
    <t>http://lssggzy.lishui.gov.cn/art/2022/8/3/art_1229661956_188494.html</t>
  </si>
  <si>
    <t>A3311011160011627001001</t>
  </si>
  <si>
    <t>种子种苗培育示范平台项目</t>
  </si>
  <si>
    <t>http://lssggzy.lishui.gov.cn/art/2022/8/3/art_1229661852_187987.html</t>
  </si>
  <si>
    <t>A3311011160011609001001</t>
  </si>
  <si>
    <t>庆元县屏都综合新区生物科技（食用菌）产业园工程——挡土墙二期</t>
  </si>
  <si>
    <t>http://lssggzy.lishui.gov.cn/art/2022/8/3/art_1229662056_187870.html</t>
  </si>
  <si>
    <t>A3311011160011396001001</t>
  </si>
  <si>
    <t>云和县雾溪制水厂提升改造工程（设备部分）开标记录公示</t>
  </si>
  <si>
    <t>http://lssggzy.lishui.gov.cn/art/2022/8/3/art_1229661989_188026.html</t>
  </si>
  <si>
    <t>A3311011160011351</t>
  </si>
  <si>
    <t>遂昌县乌溪江干流上游段综合治理工程设计项目</t>
  </si>
  <si>
    <t>http://lssggzy.lishui.gov.cn/art/2022/8/3/art_1229662124_188386.html</t>
  </si>
  <si>
    <t>A3311011160011351001001</t>
  </si>
  <si>
    <t>遂昌县乌溪江干流上游段综合治理工程设计项目开标记录公示</t>
  </si>
  <si>
    <t>http://lssggzy.lishui.gov.cn/art/2022/8/3/art_1229662124_188000.html</t>
  </si>
  <si>
    <t>A3311011160011601001001</t>
  </si>
  <si>
    <t>莲都区太平乡污水管网工程开标记录公示</t>
  </si>
  <si>
    <t>http://lssggzy.lishui.gov.cn/art/2022/8/3/art_1229661852_187994.html</t>
  </si>
  <si>
    <t>A3311011160011616001001</t>
  </si>
  <si>
    <t>国网浙江丽水供电公司物资周转库</t>
  </si>
  <si>
    <t>http://lssggzy.lishui.gov.cn/art/2022/8/4/art_1229661812_188086.html</t>
  </si>
  <si>
    <t>A3311011160011635001001</t>
  </si>
  <si>
    <t>2022年城区幼儿园建设项目（城南公寓幼儿园）开标记录公示</t>
  </si>
  <si>
    <t>http://lssggzy.lishui.gov.cn/art/2022/8/4/art_1229661812_188089.html</t>
  </si>
  <si>
    <t>A3311011160011598002001</t>
  </si>
  <si>
    <t>遂昌县古楼源水库及引水工程开标记录公示</t>
  </si>
  <si>
    <t>http://lssggzy.lishui.gov.cn/art/2022/8/4/art_1229662124_188007.html</t>
  </si>
  <si>
    <t>A3311011160011598</t>
  </si>
  <si>
    <t>遂昌县古楼源水库及引水工程</t>
  </si>
  <si>
    <t>http://lssggzy.lishui.gov.cn/art/2022/8/4/art_1229662124_188359.html</t>
  </si>
  <si>
    <t>A3311011160011539001001</t>
  </si>
  <si>
    <t>庆元县岩溪村历史文化村落保护与利用项目</t>
  </si>
  <si>
    <t>http://lssggzy.lishui.gov.cn/art/2022/8/5/art_1229662056_187877.html</t>
  </si>
  <si>
    <t>A3311011160011581001001</t>
  </si>
  <si>
    <t>青田县急危重症救治体系建设项目（一期）—县域消化疾病中心改造</t>
  </si>
  <si>
    <t>http://lssggzy.lishui.gov.cn/art/2022/8/5/art_1229661956_188495.html</t>
  </si>
  <si>
    <t>A3311011160011598001001</t>
  </si>
  <si>
    <t>遂昌县古楼源水库及引水工程施工监理开标记录公示</t>
  </si>
  <si>
    <t>http://lssggzy.lishui.gov.cn/art/2022/8/5/art_1229662124_188014.html</t>
  </si>
  <si>
    <t>A3311011160011637001001</t>
  </si>
  <si>
    <t>2022年城区幼儿园建设项目（湖畔幼儿园）开标记录公示</t>
  </si>
  <si>
    <t>http://lssggzy.lishui.gov.cn/art/2022/8/5/art_1229661812_188094.html</t>
  </si>
  <si>
    <t>云和县党群服务中心项目设计采购施工（EPC）总承包开标记录公示</t>
  </si>
  <si>
    <t>http://lssggzy.lishui.gov.cn/art/2022/8/5/art_1229661989_188032.html</t>
  </si>
  <si>
    <t>遂昌县古楼源水库及引水工程施工监理</t>
  </si>
  <si>
    <t>http://lssggzy.lishui.gov.cn/art/2022/8/5/art_1229662124_188360.html</t>
  </si>
  <si>
    <t>A3311011160011559</t>
  </si>
  <si>
    <t>继光街（城东路-中山街）、城东路（府前路-解放街）污水管网改造工程</t>
  </si>
  <si>
    <t>http://lssggzy.lishui.gov.cn/art/2022/8/8/art_1229661812_188565.html</t>
  </si>
  <si>
    <t>A3311011160011559001001</t>
  </si>
  <si>
    <t>http://lssggzy.lishui.gov.cn/art/2022/8/8/art_1229661812_188098.html</t>
  </si>
  <si>
    <t>A3311011160011574001001</t>
  </si>
  <si>
    <t>莲都区疾病预防控制中心项目-电梯设备采购与安装开标记录公示</t>
  </si>
  <si>
    <t>http://lssggzy.lishui.gov.cn/art/2022/8/8/art_1229661852_188001.html</t>
  </si>
  <si>
    <t>A3311011160011537001001</t>
  </si>
  <si>
    <t>塔腊公路安置点项目</t>
  </si>
  <si>
    <t>http://lssggzy.lishui.gov.cn/art/2022/8/9/art_1229661956_188496.html</t>
  </si>
  <si>
    <t>A3311011160011641001001</t>
  </si>
  <si>
    <t>松阳县农村饮用水供水保障行动（二）水质水量监测设施采购安装项目开标记录公示</t>
  </si>
  <si>
    <t>http://lssggzy.lishui.gov.cn/art/2022/8/9/art_1229662157_187969.html</t>
  </si>
  <si>
    <t>A3311011160011647002001</t>
  </si>
  <si>
    <t>丽水市医疗急救血液管理中心项目监理开标记录公示</t>
  </si>
  <si>
    <t>http://lssggzy.lishui.gov.cn/art/2022/8/9/art_1229661812_188102.html</t>
  </si>
  <si>
    <t>A3311011160011527001001</t>
  </si>
  <si>
    <t>遂昌县博物馆陈列布展工程展陈大纲、概念性方案及初步设计、施工图设计开标记录公示</t>
  </si>
  <si>
    <t>http://lssggzy.lishui.gov.cn/art/2022/8/9/art_1229662124_188021.html</t>
  </si>
  <si>
    <t>A3311011160011446</t>
  </si>
  <si>
    <t>莲都区培智学校新建工程设计</t>
  </si>
  <si>
    <t>http://lssggzy.lishui.gov.cn/art/2022/8/9/art_1229661812_188562.html</t>
  </si>
  <si>
    <t>A3311011160011614001001</t>
  </si>
  <si>
    <t>青田县大岩下村至北山镇泉山村道路沿线环境改造提升工程</t>
  </si>
  <si>
    <t>http://lssggzy.lishui.gov.cn/art/2022/8/10/art_1229661956_188497.html</t>
  </si>
  <si>
    <t>A3311011160011526001001</t>
  </si>
  <si>
    <t>壶镇特色智造产业园项目施工监理开标记录公示</t>
  </si>
  <si>
    <t>http://lssggzy.lishui.gov.cn/art/2022/8/10/art_1229662089_187810.html</t>
  </si>
  <si>
    <t>A3311011160011642001001</t>
  </si>
  <si>
    <t>庆元县污水处理二期扩建工程（PC+O）总承包开标记录公示</t>
  </si>
  <si>
    <t>http://lssggzy.lishui.gov.cn/art/2022/8/10/art_1229662056_187885.html</t>
  </si>
  <si>
    <t>A3311011160011664001001</t>
  </si>
  <si>
    <t>丽水南城江南路中学南侧支路工程</t>
  </si>
  <si>
    <t>http://lssggzy.lishui.gov.cn/art/2022/8/11/art_1229661812_188110.html</t>
  </si>
  <si>
    <t>A3311011160011680001001</t>
  </si>
  <si>
    <t>青田县三溪口街道考坑村河道水生态提升工程</t>
  </si>
  <si>
    <t>http://lssggzy.lishui.gov.cn/art/2022/8/11/art_1229661956_188498.html</t>
  </si>
  <si>
    <t>A3311011160011651</t>
  </si>
  <si>
    <t>丽水经济技术开发区产业创新服务综合体（循环经济升级服务综合体）--二期新建时尚产业改造工程和石牛路孵化园区修缮工程全过程工程咨询服务</t>
  </si>
  <si>
    <t>http://lssggzy.lishui.gov.cn/art/2022/8/11/art_1229661812_188553.html</t>
  </si>
  <si>
    <t>A3311011160011652001001</t>
  </si>
  <si>
    <t>庆元县兰溪桥水库库区（一期）清淤工程（一标段）开标记录公示</t>
  </si>
  <si>
    <t>http://lssggzy.lishui.gov.cn/art/2022/8/11/art_1229662056_187895.html</t>
  </si>
  <si>
    <t>A3311011160011651001001</t>
  </si>
  <si>
    <t>丽水经济技术开发区产业创新服务综合体（循环经济升级服务综合体）--二期新建时尚产业改造工程和石牛路孵化园区修缮工程全过程工程咨询服务开标记录公示</t>
  </si>
  <si>
    <t>http://lssggzy.lishui.gov.cn/art/2022/8/11/art_1229661812_188112.html</t>
  </si>
  <si>
    <t>A3311011160011662001001</t>
  </si>
  <si>
    <t>莲都区联城街道生活污水设施“强基增效双提标”建设改造项目开标记录公示</t>
  </si>
  <si>
    <t>http://lssggzy.lishui.gov.cn/art/2022/8/11/art_1229661852_188008.html</t>
  </si>
  <si>
    <t>A3311011160011610</t>
  </si>
  <si>
    <t>丽水市城市内河整治提升工程前期勘察咨询服务</t>
  </si>
  <si>
    <t>http://lssggzy.lishui.gov.cn/art/2022/8/11/art_1229661812_188560.html</t>
  </si>
  <si>
    <t>A3311011160011610001001</t>
  </si>
  <si>
    <t>丽水市城市内河整治提升工程前期勘察咨询服务开标记录公示</t>
  </si>
  <si>
    <t>http://lssggzy.lishui.gov.cn/art/2022/8/11/art_1229661812_188106.html</t>
  </si>
  <si>
    <t>A3311011160011682</t>
  </si>
  <si>
    <t>丽水学院松阳校区职业教育实训大楼及附属工程（学生及教职工宿舍）项目</t>
  </si>
  <si>
    <t>http://lssggzy.lishui.gov.cn/art/2022/8/12/art_1229661812_188548.html</t>
  </si>
  <si>
    <t>A3311011160011643001001</t>
  </si>
  <si>
    <t>庆元县污水处理二期扩建工程监理开标记录公示</t>
  </si>
  <si>
    <t>http://lssggzy.lishui.gov.cn/art/2022/8/12/art_1229662056_187903.html</t>
  </si>
  <si>
    <t>A3311011160011626</t>
  </si>
  <si>
    <t>2022年度交通安全设施项目</t>
  </si>
  <si>
    <t>http://lssggzy.lishui.gov.cn/art/2022/8/12/art_1229661812_188558.html</t>
  </si>
  <si>
    <t>A3311011160011668</t>
  </si>
  <si>
    <t>遂昌县河道疏浚综合利用项目—破碎制砂生产线设备采购及安装</t>
  </si>
  <si>
    <t>http://lssggzy.lishui.gov.cn/art/2022/8/12/art_1229662124_188356.html</t>
  </si>
  <si>
    <t>A3311011160011591001001</t>
  </si>
  <si>
    <t>2022年遂昌县城雨污水管道提升工程——平昌路雨污水管道提升工程</t>
  </si>
  <si>
    <t>http://lssggzy.lishui.gov.cn/art/2022/8/12/art_1229662124_188034.html</t>
  </si>
  <si>
    <t>A3311011160011668001001</t>
  </si>
  <si>
    <t>遂昌县河道疏浚综合利用项目—破碎制砂生产线设备采购及安装开标记录公示</t>
  </si>
  <si>
    <t>http://lssggzy.lishui.gov.cn/art/2022/8/12/art_1229662124_188027.html</t>
  </si>
  <si>
    <t>A3311011160011682001001</t>
  </si>
  <si>
    <t>http://lssggzy.lishui.gov.cn/art/2022/8/12/art_1229661812_188115.html</t>
  </si>
  <si>
    <t>A3311011160011591</t>
  </si>
  <si>
    <t>http://lssggzy.lishui.gov.cn/art/2022/8/12/art_1229662124_188364.html</t>
  </si>
  <si>
    <t>A3311011160011626001001</t>
  </si>
  <si>
    <t>http://lssggzy.lishui.gov.cn/art/2022/8/12/art_1229661812_188118.html</t>
  </si>
  <si>
    <t>A3311011160011635</t>
  </si>
  <si>
    <t>2022年城区幼儿园建设项目（城南公寓幼儿园）</t>
  </si>
  <si>
    <t>http://lssggzy.lishui.gov.cn/art/2022/8/15/art_1229661812_188557.html</t>
  </si>
  <si>
    <t>A3311011160011667001001</t>
  </si>
  <si>
    <t>莲都区岩泉街道生活污水设施“强基增效双提标”建设改造项目开标记录公示</t>
  </si>
  <si>
    <t>http://lssggzy.lishui.gov.cn/art/2022/8/15/art_1229661852_188022.html</t>
  </si>
  <si>
    <t>A3311011160011647</t>
  </si>
  <si>
    <t>丽水市医疗急救血液管理中心项目</t>
  </si>
  <si>
    <t>http://lssggzy.lishui.gov.cn/art/2022/8/15/art_1229661812_188555.html</t>
  </si>
  <si>
    <t>A3311011160011647001001</t>
  </si>
  <si>
    <t>丽水市医疗急救血液管理中心项目开标记录公示</t>
  </si>
  <si>
    <t>http://lssggzy.lishui.gov.cn/art/2022/8/15/art_1229661812_188121.html</t>
  </si>
  <si>
    <t>A3311011160011681001001</t>
  </si>
  <si>
    <t>紫金街道农村生活污水设施“强基增效双提标”建设改造项目开标记录公示</t>
  </si>
  <si>
    <t>http://lssggzy.lishui.gov.cn/art/2022/8/15/art_1229661852_188015.html</t>
  </si>
  <si>
    <t>A3311011160011637</t>
  </si>
  <si>
    <t>2022年城区幼儿园建设项目（湖畔幼儿园）</t>
  </si>
  <si>
    <t>http://lssggzy.lishui.gov.cn/art/2022/8/16/art_1229661812_188556.html</t>
  </si>
  <si>
    <t>A3311011160011679001001</t>
  </si>
  <si>
    <t>2022-2023年度球墨铸铁管采购项目开标记录公示</t>
  </si>
  <si>
    <t>http://lssggzy.lishui.gov.cn/art/2022/8/16/art_1229662124_188041.html</t>
  </si>
  <si>
    <t>A3311011160011679</t>
  </si>
  <si>
    <t>2022-2023年度球墨铸铁管采购项目</t>
  </si>
  <si>
    <t>http://lssggzy.lishui.gov.cn/art/2022/8/16/art_1229662124_188354.html</t>
  </si>
  <si>
    <t>云和梯田国家湿地公园梯田修复工程（二期）开标记录</t>
  </si>
  <si>
    <t>http://lssggzy.lishui.gov.cn/art/2022/8/16/art_1229661989_188038.html</t>
  </si>
  <si>
    <t>A3311011160011710001001</t>
  </si>
  <si>
    <t>白云街道白云小区和灯塔小区等排水设施改造工程开标记录公示</t>
  </si>
  <si>
    <t>http://lssggzy.lishui.gov.cn/art/2022/8/16/art_1229661852_188036.html</t>
  </si>
  <si>
    <t>A3311011160011689001001</t>
  </si>
  <si>
    <t>大港头镇镇区配套基础设施改造及环境整治项目</t>
  </si>
  <si>
    <t>http://lssggzy.lishui.gov.cn/art/2022/8/16/art_1229661852_188042.html</t>
  </si>
  <si>
    <t>A3311011160011688</t>
  </si>
  <si>
    <t>遂昌县公安局看守所提升改造工程</t>
  </si>
  <si>
    <t>http://lssggzy.lishui.gov.cn/art/2022/8/16/art_1229662124_188353.html</t>
  </si>
  <si>
    <t>A3311011160011688002001</t>
  </si>
  <si>
    <t>http://lssggzy.lishui.gov.cn/art/2022/8/16/art_1229662124_188046.html</t>
  </si>
  <si>
    <t>A3311011160011374001001</t>
  </si>
  <si>
    <t>东源镇新区基础设施工程</t>
  </si>
  <si>
    <t>http://lssggzy.lishui.gov.cn/art/2022/8/16/art_1229661956_188500.html</t>
  </si>
  <si>
    <t>A3311011160011693001001</t>
  </si>
  <si>
    <t>遂昌县2022 年老旧小区改造项目——凯恩路（凯恩路幼儿园至广济骨伤）南侧区块</t>
  </si>
  <si>
    <t>http://lssggzy.lishui.gov.cn/art/2022/8/16/art_1229662124_188053.html</t>
  </si>
  <si>
    <t>A3311011160011599001001</t>
  </si>
  <si>
    <t>青田县良川-五源山等6条农村公路路面工程和青田县石砻-坑头垟等7条农村公路路面工程</t>
  </si>
  <si>
    <t>http://lssggzy.lishui.gov.cn/art/2022/8/16/art_1229661956_188499.html</t>
  </si>
  <si>
    <t>A3311011160011716</t>
  </si>
  <si>
    <t>丽水职业技术学院双高校建设提升工程（28号学生公寓楼及校园高压供配电改造提升项目）施工</t>
  </si>
  <si>
    <t>http://lssggzy.lishui.gov.cn/art/2022/8/16/art_1229661812_188447.html</t>
  </si>
  <si>
    <t>A3311011160011716001001</t>
  </si>
  <si>
    <t>http://lssggzy.lishui.gov.cn/art/2022/8/16/art_1229661812_188124.html</t>
  </si>
  <si>
    <t>A3311011160011693</t>
  </si>
  <si>
    <t>http://lssggzy.lishui.gov.cn/art/2022/8/16/art_1229662124_188352.html</t>
  </si>
  <si>
    <t>A3311011160011653001001</t>
  </si>
  <si>
    <t>碧湖镇生活污水设施“强基增效双提标”建设改造项目（一期）</t>
  </si>
  <si>
    <t>http://lssggzy.lishui.gov.cn/art/2022/8/16/art_1229661852_188030.html</t>
  </si>
  <si>
    <t>A3311011160011615001001</t>
  </si>
  <si>
    <t>松阳县三都乡上安联溪水库工程EPC（设计采购施工）总承包开标记录公示</t>
  </si>
  <si>
    <t>http://lssggzy.lishui.gov.cn/art/2022/8/17/art_1229662157_187984.html</t>
  </si>
  <si>
    <t>A3311011160011691001001</t>
  </si>
  <si>
    <t>莲都区市区供水管网延伸工程—老竹丽新线项目监理开标记录公示</t>
  </si>
  <si>
    <t>http://lssggzy.lishui.gov.cn/art/2022/8/17/art_1229661852_188048.html</t>
  </si>
  <si>
    <t>A3311011160011533001001</t>
  </si>
  <si>
    <t>庆元县屏都街道洋背村衢宁铁路建设工程土石取料点废弃矿山治理项目（第二次）</t>
  </si>
  <si>
    <t>http://lssggzy.lishui.gov.cn/art/2022/8/17/art_1229662056_187911.html</t>
  </si>
  <si>
    <t>A3311011160011699001001</t>
  </si>
  <si>
    <t>遂昌县 2022 年老旧小区改造项目——安居小区</t>
  </si>
  <si>
    <t>http://lssggzy.lishui.gov.cn/art/2022/8/17/art_1229662124_188059.html</t>
  </si>
  <si>
    <t>A3311011160011699</t>
  </si>
  <si>
    <t>http://lssggzy.lishui.gov.cn/art/2022/8/17/art_1229662124_188347.html</t>
  </si>
  <si>
    <t>A3311011160011663001001</t>
  </si>
  <si>
    <t>松阳县“四好农村路”召寨线路面大中修工程</t>
  </si>
  <si>
    <t>http://lssggzy.lishui.gov.cn/art/2022/8/17/art_1229662157_187976.html</t>
  </si>
  <si>
    <t>A3311011160011527</t>
  </si>
  <si>
    <t>遂昌县博物馆陈列布展工程展陈大纲、概念性方案及初步设计、施工图设计</t>
  </si>
  <si>
    <t>http://lssggzy.lishui.gov.cn/art/2022/8/18/art_1229662124_188377.html</t>
  </si>
  <si>
    <t>A3311011160011669001001</t>
  </si>
  <si>
    <t>松阳县第二污水处理厂工程设计采购施工（EPC）总承包监理开标记录公示</t>
  </si>
  <si>
    <t>http://lssggzy.lishui.gov.cn/art/2022/8/18/art_1229662157_187997.html</t>
  </si>
  <si>
    <t>A3311011160011677001001</t>
  </si>
  <si>
    <t>松阳县新处水库工程前期勘察设计（项目建议书）开标记录公示</t>
  </si>
  <si>
    <t>http://lssggzy.lishui.gov.cn/art/2022/8/18/art_1229662157_187992.html</t>
  </si>
  <si>
    <t>A3311011160011697</t>
  </si>
  <si>
    <t>遂昌县 2022 年老旧小区改造项目—君子路沿线区块</t>
  </si>
  <si>
    <t>http://lssggzy.lishui.gov.cn/art/2022/8/18/art_1229662124_188348.html</t>
  </si>
  <si>
    <t>A3311011160011697001001</t>
  </si>
  <si>
    <t>http://lssggzy.lishui.gov.cn/art/2022/8/18/art_1229662124_188074.html</t>
  </si>
  <si>
    <t>A3311011160011588001001</t>
  </si>
  <si>
    <t>2022 年遂昌县城雨污水管道提升工程—牡丹亭路至元立大道雨污水管清淤提升工程</t>
  </si>
  <si>
    <t>http://lssggzy.lishui.gov.cn/art/2022/8/18/art_1229662124_188063.html</t>
  </si>
  <si>
    <t>A3311011160011712001001</t>
  </si>
  <si>
    <t>遂昌县河道疏浚综合利用项目</t>
  </si>
  <si>
    <t>http://lssggzy.lishui.gov.cn/art/2022/8/18/art_1229662124_188069.html</t>
  </si>
  <si>
    <t>A3311011160011571</t>
  </si>
  <si>
    <t>南城文体中心改造项目设计</t>
  </si>
  <si>
    <t>http://lssggzy.lishui.gov.cn/art/2022/8/18/art_1229661812_188442.html</t>
  </si>
  <si>
    <t>A3311011160011629001001</t>
  </si>
  <si>
    <t>青田县殡仪馆提升工程开标记录公示</t>
  </si>
  <si>
    <t>http://lssggzy.lishui.gov.cn/art/2022/8/19/art_1229661956_188501.html</t>
  </si>
  <si>
    <t>A3311011160011694001001</t>
  </si>
  <si>
    <t>遂昌县2022年老旧小区改造项目—府前菜市场区块</t>
  </si>
  <si>
    <t>http://lssggzy.lishui.gov.cn/art/2022/8/19/art_1229662124_188080.html</t>
  </si>
  <si>
    <t>A3311011160011724002001</t>
  </si>
  <si>
    <t>青田县综合立体交通网中长期发展规划及相关专题研究编制开标记录公示</t>
  </si>
  <si>
    <t>http://lssggzy.lishui.gov.cn/art/2022/8/22/art_1229661956_188502.html</t>
  </si>
  <si>
    <t>A3311011160011741</t>
  </si>
  <si>
    <t>丽水白云国家森林公园公建项目（二期）监理</t>
  </si>
  <si>
    <t>http://lssggzy.lishui.gov.cn/art/2022/8/22/art_1229661812_188441.html</t>
  </si>
  <si>
    <t>A3311011160011694</t>
  </si>
  <si>
    <t>http://lssggzy.lishui.gov.cn/art/2022/8/22/art_1229662124_188351.html</t>
  </si>
  <si>
    <t>A3311011160011712</t>
  </si>
  <si>
    <t>http://lssggzy.lishui.gov.cn/art/2022/8/22/art_1229662124_188345.html</t>
  </si>
  <si>
    <t>A3311011160011740001001</t>
  </si>
  <si>
    <t>龙泉市道太溪、豫章溪、锦溪等生态清洁型小流域水土流失综合治理项目开标记录公示</t>
  </si>
  <si>
    <t>http://lssggzy.lishui.gov.cn/art/2022/8/23/art_1229661923_187632.html</t>
  </si>
  <si>
    <t>云和县全域旅游创建工程—原云曼酒店水上构筑设施生态改造修复项目设计采购施工（EPC）总承包开标记录公示</t>
  </si>
  <si>
    <t>http://lssggzy.lishui.gov.cn/art/2022/8/23/art_1229661989_188044.html</t>
  </si>
  <si>
    <t>丽水市医疗急救血液管理中心项目监理</t>
  </si>
  <si>
    <t>http://lssggzy.lishui.gov.cn/art/2022/8/23/art_1229661812_188552.html</t>
  </si>
  <si>
    <t>A3311011160011741001001</t>
  </si>
  <si>
    <t>丽水白云国家森林公园公建项目（二期）监理开标记录公示</t>
  </si>
  <si>
    <t>http://lssggzy.lishui.gov.cn/art/2022/8/23/art_1229661812_188133.html</t>
  </si>
  <si>
    <t>丽水白云国家森林公园公建项目（二期）开标实况</t>
  </si>
  <si>
    <t>http://lssggzy.lishui.gov.cn/art/2022/8/23/art_1229661812_188135.html</t>
  </si>
  <si>
    <t>A3311011160011673001001</t>
  </si>
  <si>
    <t>丽水经济技术开发区滚动功能部件产业小微园3#厂房改造项目展陈工程设计采购施工（EPC）总承包开标记录公示</t>
  </si>
  <si>
    <t>http://lssggzy.lishui.gov.cn/art/2022/8/23/art_1229661812_188127.html</t>
  </si>
  <si>
    <t>A3311011160011723001001</t>
  </si>
  <si>
    <t>丽水南城商务中心项目设计开标记录公示</t>
  </si>
  <si>
    <t>http://lssggzy.lishui.gov.cn/art/2022/8/23/art_1229661812_188130.html</t>
  </si>
  <si>
    <t>A3311011160011673</t>
  </si>
  <si>
    <t>丽水经济技术开发区滚动功能部件产业小微园3#厂房改造项目展陈工程设计采购施工（EPC）总承包</t>
  </si>
  <si>
    <t>http://lssggzy.lishui.gov.cn/art/2022/8/23/art_1229661812_188550.html</t>
  </si>
  <si>
    <t>A3311011160011670001001</t>
  </si>
  <si>
    <t>碧湖镇区配套基础设施改造及环境整治项目</t>
  </si>
  <si>
    <t>http://lssggzy.lishui.gov.cn/art/2022/8/23/art_1229661852_188054.html</t>
  </si>
  <si>
    <t>A3311011160011719001001</t>
  </si>
  <si>
    <t>青田生态工业平台东源镇项村三期纵二路等基础设施工程（A区块通平工程）</t>
  </si>
  <si>
    <t>http://lssggzy.lishui.gov.cn/art/2022/8/23/art_1229661956_188503.html</t>
  </si>
  <si>
    <t>A3311011160011718001001</t>
  </si>
  <si>
    <t>大港头镇节地生态安葬点项目</t>
  </si>
  <si>
    <t>http://lssggzy.lishui.gov.cn/art/2022/8/23/art_1229661852_188057.html</t>
  </si>
  <si>
    <t>A3311011160011588</t>
  </si>
  <si>
    <t>http://lssggzy.lishui.gov.cn/art/2022/8/23/art_1229662124_188363.html</t>
  </si>
  <si>
    <t>A3311011160011511001001</t>
  </si>
  <si>
    <t>丽水南城防山洪排涝项目（桐岭溪段）全过程工程咨询项目开标记录公示</t>
  </si>
  <si>
    <t>http://lssggzy.lishui.gov.cn/art/2022/8/24/art_1229661812_188141.html</t>
  </si>
  <si>
    <t>A3311011160011511</t>
  </si>
  <si>
    <t>丽水南城防山洪排涝项目（桐岭溪段）全过程工程咨询项目</t>
  </si>
  <si>
    <t>http://lssggzy.lishui.gov.cn/art/2022/8/24/art_1229661812_188446.html</t>
  </si>
  <si>
    <t>A3311011160011717001001</t>
  </si>
  <si>
    <t>庆元县低碳农业产业园渔光互补养殖园光伏项目</t>
  </si>
  <si>
    <t>http://lssggzy.lishui.gov.cn/art/2022/8/24/art_1229662056_187918.html</t>
  </si>
  <si>
    <t>A3311011160011732</t>
  </si>
  <si>
    <t>遂昌县城区河岸便民设施提升工程</t>
  </si>
  <si>
    <t>http://lssggzy.lishui.gov.cn/art/2022/8/24/art_1229662124_188343.html</t>
  </si>
  <si>
    <t>A3311011160011743001001</t>
  </si>
  <si>
    <t>缙云经济开发区三都区块综合开发及平台提质项目—场地平整工程</t>
  </si>
  <si>
    <t>http://lssggzy.lishui.gov.cn/art/2022/8/24/art_1229662089_187820.html</t>
  </si>
  <si>
    <t>A3311011160011732001001</t>
  </si>
  <si>
    <t>http://lssggzy.lishui.gov.cn/art/2022/8/24/art_1229662124_188084.html</t>
  </si>
  <si>
    <t>A3311011160011571001001</t>
  </si>
  <si>
    <t>http://lssggzy.lishui.gov.cn/art/2022/8/24/art_1229661812_188138.html</t>
  </si>
  <si>
    <t>A3311011160011780001001</t>
  </si>
  <si>
    <t>澄照水厂基础设施配套工程（一期）项目开标记录公示</t>
  </si>
  <si>
    <t>http://lssggzy.lishui.gov.cn/art/2022/8/25/art_1229662190_187813.html</t>
  </si>
  <si>
    <t>A3311011160011674001001</t>
  </si>
  <si>
    <t>丽水市330国道-腊口供水干管工程(塔下至湾岙段)设计采购施工（EPC）总承包开标记录公示</t>
  </si>
  <si>
    <t>http://lssggzy.lishui.gov.cn/art/2022/8/25/art_1229661812_188144.html</t>
  </si>
  <si>
    <t>A3311011160011709001001</t>
  </si>
  <si>
    <t>浙西南革命老区学前教育示范中心项目开标记录公示</t>
  </si>
  <si>
    <t>http://lssggzy.lishui.gov.cn/art/2022/8/25/art_1229661812_188147.html</t>
  </si>
  <si>
    <t>A3311011160011700001001</t>
  </si>
  <si>
    <t>缙云县妇幼保健院托育服务中心大楼工程空调设备采购开标记录公示</t>
  </si>
  <si>
    <t>http://lssggzy.lishui.gov.cn/art/2022/8/25/art_1229662089_187828.html</t>
  </si>
  <si>
    <t>A3311011160011674</t>
  </si>
  <si>
    <t>丽水市330国道-腊口供水干管工程(塔下至湾岙段)设计采购施工（EPC）总承包</t>
  </si>
  <si>
    <t>http://lssggzy.lishui.gov.cn/art/2022/8/25/art_1229661812_188549.html</t>
  </si>
  <si>
    <t>A3311011160011608001001</t>
  </si>
  <si>
    <t>丽水市市场一号路东侧道路一道路工程</t>
  </si>
  <si>
    <t>http://lssggzy.lishui.gov.cn/art/2022/8/25/art_1229661812_188150.html</t>
  </si>
  <si>
    <t>A3311011160011608</t>
  </si>
  <si>
    <t>http://lssggzy.lishui.gov.cn/art/2022/8/25/art_1229661812_188561.html</t>
  </si>
  <si>
    <t>A3311011160011744001001</t>
  </si>
  <si>
    <t>青田县油竹街道河滨花苑周边市政道路工程（一标段）</t>
  </si>
  <si>
    <t>http://lssggzy.lishui.gov.cn/art/2022/8/25/art_1229661956_188504.html</t>
  </si>
  <si>
    <t>A3311011160011748001001</t>
  </si>
  <si>
    <t>2022年中心城区口袋公园微改造项目</t>
  </si>
  <si>
    <t>http://lssggzy.lishui.gov.cn/art/2022/8/25/art_1229661812_188153.html</t>
  </si>
  <si>
    <t>A3311011160011783001001</t>
  </si>
  <si>
    <t>遂昌县北溪、三都源、洋条源流域综合整治工程——三都源整治工程（金岸村段）开标记录公示</t>
  </si>
  <si>
    <t>http://lssggzy.lishui.gov.cn/art/2022/8/26/art_1229662124_188101.html</t>
  </si>
  <si>
    <t>A3311011160011708001001</t>
  </si>
  <si>
    <t>浙西南革命老区学前教育示范中心项目监理开标记录公示</t>
  </si>
  <si>
    <t>http://lssggzy.lishui.gov.cn/art/2022/8/26/art_1229661812_188163.html</t>
  </si>
  <si>
    <t>A3311011160011783</t>
  </si>
  <si>
    <t>遂昌县北溪、三都源、洋条源流域综合整治工程——三都源整治工程（金岸村段）</t>
  </si>
  <si>
    <t>http://lssggzy.lishui.gov.cn/art/2022/8/26/art_1229662124_188333.html</t>
  </si>
  <si>
    <t>A3311011160011758002001</t>
  </si>
  <si>
    <t>松阳县长虹中路区块管网改造提升工程（一期）</t>
  </si>
  <si>
    <t>http://lssggzy.lishui.gov.cn/art/2022/8/26/art_1229662157_188005.html</t>
  </si>
  <si>
    <t>A3311011160011747</t>
  </si>
  <si>
    <t>遂昌县松阴溪流域综合治理工程（二期）濂溪同心至连头段</t>
  </si>
  <si>
    <t>http://lssggzy.lishui.gov.cn/art/2022/8/26/art_1229662124_188340.html</t>
  </si>
  <si>
    <t>A3311011160011747001001</t>
  </si>
  <si>
    <t>http://lssggzy.lishui.gov.cn/art/2022/8/26/art_1229662124_188090.html</t>
  </si>
  <si>
    <t>A3311011160011770001001</t>
  </si>
  <si>
    <t>庆元县社会生态公益性公墓工程（二期）</t>
  </si>
  <si>
    <t>http://lssggzy.lishui.gov.cn/art/2022/8/26/art_1229662056_187928.html</t>
  </si>
  <si>
    <t>A3311011160011711001001</t>
  </si>
  <si>
    <t>丽水市公安局交通警察支队莲都大队白云中队技术业务用房项目</t>
  </si>
  <si>
    <t>http://lssggzy.lishui.gov.cn/art/2022/8/26/art_1229661812_188156.html</t>
  </si>
  <si>
    <t>A3311011160011759</t>
  </si>
  <si>
    <t>遂昌县乌溪江下游段水环境治理工程--独山游步道</t>
  </si>
  <si>
    <t>http://lssggzy.lishui.gov.cn/art/2022/8/26/art_1229662124_188334.html</t>
  </si>
  <si>
    <t>A3311011160011759001001</t>
  </si>
  <si>
    <t>http://lssggzy.lishui.gov.cn/art/2022/8/26/art_1229662124_188096.html</t>
  </si>
  <si>
    <t>A3311011160011753001001</t>
  </si>
  <si>
    <t>庆元县同心未来社区项目</t>
  </si>
  <si>
    <t>http://lssggzy.lishui.gov.cn/art/2022/8/26/art_1229662056_187923.html</t>
  </si>
  <si>
    <t>A3311011160011762001001</t>
  </si>
  <si>
    <t>九龙湿地主入口品质提升项目（一期）方案及初步设计开标记录公示</t>
  </si>
  <si>
    <t>http://lssggzy.lishui.gov.cn/art/2022/8/29/art_1229661852_188062.html</t>
  </si>
  <si>
    <t>A3311011160011698001001</t>
  </si>
  <si>
    <t>缙云县妇幼保健计划生育服务中心新建工程空调设备采购开标记录公示</t>
  </si>
  <si>
    <t>http://lssggzy.lishui.gov.cn/art/2022/8/29/art_1229662089_187836.html</t>
  </si>
  <si>
    <t>A3311011160011650001001</t>
  </si>
  <si>
    <t>好溪路二期（望城路—市场一号路）工程</t>
  </si>
  <si>
    <t>http://lssggzy.lishui.gov.cn/art/2022/8/29/art_1229661812_188167.html</t>
  </si>
  <si>
    <t>A3311011160011751001001</t>
  </si>
  <si>
    <t>青田县应急物资储备仓项目</t>
  </si>
  <si>
    <t>http://lssggzy.lishui.gov.cn/art/2022/8/29/art_1229661956_188505.html</t>
  </si>
  <si>
    <t>A3311011160011650</t>
  </si>
  <si>
    <t>http://lssggzy.lishui.gov.cn/art/2022/8/29/art_1229661812_188554.html</t>
  </si>
  <si>
    <t>A3311011160011794001001</t>
  </si>
  <si>
    <t>丽水学院松阳校区景观绿化工程</t>
  </si>
  <si>
    <t>http://lssggzy.lishui.gov.cn/art/2022/8/29/art_1229661812_188166.html</t>
  </si>
  <si>
    <t>A3311011160011735</t>
  </si>
  <si>
    <t>遂昌县腾龙社区中心项目施工监理</t>
  </si>
  <si>
    <t>http://lssggzy.lishui.gov.cn/art/2022/8/30/art_1229662124_188342.html</t>
  </si>
  <si>
    <t>A3311011160011600</t>
  </si>
  <si>
    <t>遂昌县清水源水库引水工程施工监理</t>
  </si>
  <si>
    <t>http://lssggzy.lishui.gov.cn/art/2022/8/30/art_1229662124_188362.html</t>
  </si>
  <si>
    <t>A3311011160011735001001</t>
  </si>
  <si>
    <t>遂昌县腾龙社区中心项目施工监理开标记录公示</t>
  </si>
  <si>
    <t>http://lssggzy.lishui.gov.cn/art/2022/8/30/art_1229662124_188109.html</t>
  </si>
  <si>
    <t>A3311011160011600001001</t>
  </si>
  <si>
    <t>遂昌县清水源水库引水工程施工监理开标记录公示</t>
  </si>
  <si>
    <t>http://lssggzy.lishui.gov.cn/art/2022/8/30/art_1229662124_188105.html</t>
  </si>
  <si>
    <t>A3311011160011790001001</t>
  </si>
  <si>
    <t>2022年度物业小区截污纳管工程</t>
  </si>
  <si>
    <t>http://lssggzy.lishui.gov.cn/art/2022/8/30/art_1229661812_188170.html</t>
  </si>
  <si>
    <t>A3311011160011791001001</t>
  </si>
  <si>
    <t>祯埠镇大井头安置区块市政配套工程</t>
  </si>
  <si>
    <t>http://lssggzy.lishui.gov.cn/art/2022/8/30/art_1229661956_188506.html</t>
  </si>
  <si>
    <t>A3311011160011582001001</t>
  </si>
  <si>
    <t>松阳县西屏街道三村综合楼</t>
  </si>
  <si>
    <t>http://lssggzy.lishui.gov.cn/art/2022/8/30/art_1229662157_188012.html</t>
  </si>
  <si>
    <t>A3311011160011790</t>
  </si>
  <si>
    <t>http://lssggzy.lishui.gov.cn/art/2022/8/30/art_1229661812_188432.html</t>
  </si>
  <si>
    <t>A3311011160011742001001</t>
  </si>
  <si>
    <t>丽水市五一水库岸线综合治理工程全过程工程咨询服务开标记录公示</t>
  </si>
  <si>
    <t>http://lssggzy.lishui.gov.cn/art/2022/8/31/art_1229661812_188179.html</t>
  </si>
  <si>
    <t>A3311011160011742</t>
  </si>
  <si>
    <t>丽水市五一水库岸线综合治理工程全过程工程咨询服务</t>
  </si>
  <si>
    <t>http://lssggzy.lishui.gov.cn/art/2022/8/31/art_1229661812_188433.html</t>
  </si>
  <si>
    <t>A3311011160011736</t>
  </si>
  <si>
    <t>遂昌县三仁石板桥（原关雎西苑地块）项目施工监理</t>
  </si>
  <si>
    <t>http://lssggzy.lishui.gov.cn/art/2022/8/31/art_1229662124_188341.html</t>
  </si>
  <si>
    <t>A3311011160011777001001</t>
  </si>
  <si>
    <t>庆元县屏都综合新区生物科技（食用菌）产业园工程—企业服务综合体电梯设备采购与安装开标记录公示</t>
  </si>
  <si>
    <t>http://lssggzy.lishui.gov.cn/art/2022/8/31/art_1229662056_187938.html</t>
  </si>
  <si>
    <t>A3311011160011577</t>
  </si>
  <si>
    <t>丽水市胡村水厂出水管网工程监理</t>
  </si>
  <si>
    <t>http://lssggzy.lishui.gov.cn/art/2022/8/31/art_1229661812_188563.html</t>
  </si>
  <si>
    <t>A3311011160011804001001</t>
  </si>
  <si>
    <t>中共丽水市委组织部干部人事档案管理中心改造项目智能库房设备采购与安装开标记录公示</t>
  </si>
  <si>
    <t>http://lssggzy.lishui.gov.cn/art/2022/8/31/art_1229661812_188173.html</t>
  </si>
  <si>
    <t>A3311011160011736001001</t>
  </si>
  <si>
    <t>遂昌县三仁石板桥（原关雎西苑地块）项目施工监理开标记录公示</t>
  </si>
  <si>
    <t>http://lssggzy.lishui.gov.cn/art/2022/8/31/art_1229662124_188113.html</t>
  </si>
  <si>
    <t>A3311011160011807001001</t>
  </si>
  <si>
    <t>青田县腊口镇大搬快聚安置点基础设施工程（武埠村道路网）一期</t>
  </si>
  <si>
    <t>http://lssggzy.lishui.gov.cn/art/2022/8/31/art_1229661956_188508.html</t>
  </si>
  <si>
    <t>A3311011160011786001001</t>
  </si>
  <si>
    <t>庆元县教场路提升改造工程</t>
  </si>
  <si>
    <t>http://lssggzy.lishui.gov.cn/art/2022/8/31/art_1229662056_187946.html</t>
  </si>
  <si>
    <t>A3311011160011764001001</t>
  </si>
  <si>
    <t>青田县船寮镇陈合村、石盖村、三和村农村饮用水达标提标工程</t>
  </si>
  <si>
    <t>http://lssggzy.lishui.gov.cn/art/2022/8/31/art_1229661956_188507.html</t>
  </si>
  <si>
    <t>A3311011160011778</t>
  </si>
  <si>
    <t>丽水市消防救援支队机关辅助用房改扩建工程</t>
  </si>
  <si>
    <t>http://lssggzy.lishui.gov.cn/art/2022/8/31/art_1229661812_188436.html</t>
  </si>
  <si>
    <t>A3311011160011605001001</t>
  </si>
  <si>
    <t>景宁畲族自治县实验二小食堂改扩建工程</t>
  </si>
  <si>
    <t>http://lssggzy.lishui.gov.cn/art/2022/8/31/art_1229662190_187821.html</t>
  </si>
  <si>
    <t>A3311011160011778001001</t>
  </si>
  <si>
    <t>http://lssggzy.lishui.gov.cn/art/2022/8/31/art_1229661812_188176.html</t>
  </si>
  <si>
    <t>A3311011160011797001001</t>
  </si>
  <si>
    <t>松阴溪干流综合治理工程水文化布展项目开标记录公示</t>
  </si>
  <si>
    <t>http://lssggzy.lishui.gov.cn/art/2022/9/1/art_1229662157_188020.html</t>
  </si>
  <si>
    <t>A3311011160011645001001</t>
  </si>
  <si>
    <t>云和县人民医院病房扩建工程供气供氧工程采购项目开标记录公示</t>
  </si>
  <si>
    <t>http://lssggzy.lishui.gov.cn/art/2022/9/2/art_1229661989_188050.html</t>
  </si>
  <si>
    <t>A3311011160011796001001</t>
  </si>
  <si>
    <t>莲都区小安溪流域综合治理提升工程初步设计及施工图设计开标记录公示</t>
  </si>
  <si>
    <t>http://lssggzy.lishui.gov.cn/art/2022/9/2/art_1229661852_188067.html</t>
  </si>
  <si>
    <t>A3311011160011799001001</t>
  </si>
  <si>
    <t>雅溪镇镇区绿化道路改造工程开标记录公示</t>
  </si>
  <si>
    <t>http://lssggzy.lishui.gov.cn/art/2022/9/2/art_1229661852_188072.html</t>
  </si>
  <si>
    <t>A3311011160011795001001</t>
  </si>
  <si>
    <t>丽水市花园路增花添彩景观提升项目</t>
  </si>
  <si>
    <t>http://lssggzy.lishui.gov.cn/art/2022/9/2/art_1229661812_188181.html</t>
  </si>
  <si>
    <t>A3311011160011795</t>
  </si>
  <si>
    <t>http://lssggzy.lishui.gov.cn/art/2022/9/2/art_1229661812_188430.html</t>
  </si>
  <si>
    <t>A3311011160011696</t>
  </si>
  <si>
    <t>遂昌县2022年老旧小区改造项目—龙潭区块</t>
  </si>
  <si>
    <t>http://lssggzy.lishui.gov.cn/art/2022/9/2/art_1229662124_188349.html</t>
  </si>
  <si>
    <t>A3311011160011696001001</t>
  </si>
  <si>
    <t>http://lssggzy.lishui.gov.cn/art/2022/9/2/art_1229662124_188116.html</t>
  </si>
  <si>
    <t>A3311011160011810001001</t>
  </si>
  <si>
    <t>青田港温溪港区综合改造提升工程（一期）开标记录公示</t>
  </si>
  <si>
    <t>http://lssggzy.lishui.gov.cn/art/2022/9/5/art_1229661956_188510.html</t>
  </si>
  <si>
    <t>A3311011160011761001001</t>
  </si>
  <si>
    <t>油竹街道环境提升及基础设施建设工程-江滨路提升改造设计开标记录公示</t>
  </si>
  <si>
    <t>http://lssggzy.lishui.gov.cn/art/2022/9/5/art_1229661956_188509.html</t>
  </si>
  <si>
    <t>A3311011160011781001001</t>
  </si>
  <si>
    <t>丽水机场场外配套供排水工程</t>
  </si>
  <si>
    <t>http://lssggzy.lishui.gov.cn/art/2022/9/5/art_1229661812_188184.html</t>
  </si>
  <si>
    <t>A3311011160011781</t>
  </si>
  <si>
    <t>http://lssggzy.lishui.gov.cn/art/2022/9/5/art_1229661812_188434.html</t>
  </si>
  <si>
    <t>A3311011160011557</t>
  </si>
  <si>
    <t>遂昌县云峰街道湖边村“移民共同富裕双创中心”项目</t>
  </si>
  <si>
    <t>http://lssggzy.lishui.gov.cn/art/2022/9/5/art_1229662124_188357.html</t>
  </si>
  <si>
    <t>A3311011160011557001001</t>
  </si>
  <si>
    <t>http://lssggzy.lishui.gov.cn/art/2022/9/5/art_1229662124_188120.html</t>
  </si>
  <si>
    <t>A3311011160011731001001</t>
  </si>
  <si>
    <t>丽水开发区“双招双引”孵化园二期工程</t>
  </si>
  <si>
    <t>http://lssggzy.lishui.gov.cn/art/2022/9/5/art_1229661812_188186.html</t>
  </si>
  <si>
    <t>A3311011160011709</t>
  </si>
  <si>
    <t>浙西南革命老区学前教育示范中心项目</t>
  </si>
  <si>
    <t>http://lssggzy.lishui.gov.cn/art/2022/9/6/art_1229661812_188470.html</t>
  </si>
  <si>
    <t>A3311011160011757001001</t>
  </si>
  <si>
    <t>遂昌县乌溪江水库湖山湖库区水生态保护修复工程项目（一期）EPC（设计采购施工）总承包开标记录公示</t>
  </si>
  <si>
    <t>http://lssggzy.lishui.gov.cn/art/2022/9/6/art_1229662124_188123.html</t>
  </si>
  <si>
    <t>A3311011160011757</t>
  </si>
  <si>
    <t>遂昌县乌溪江水库湖山湖库区水生态保护修复工程项目（一期）EPC（设计采购施工）总承包</t>
  </si>
  <si>
    <t>http://lssggzy.lishui.gov.cn/art/2022/9/6/art_1229662124_188339.html</t>
  </si>
  <si>
    <t>A3311011160011813</t>
  </si>
  <si>
    <t>丽水市区经济适用房转保障房使用装修项目</t>
  </si>
  <si>
    <t>http://lssggzy.lishui.gov.cn/art/2022/9/6/art_1229661812_188427.html</t>
  </si>
  <si>
    <t>A3311011160011813001001</t>
  </si>
  <si>
    <t>http://lssggzy.lishui.gov.cn/art/2022/9/6/art_1229661812_188189.html</t>
  </si>
  <si>
    <t>A3311011160011687001001</t>
  </si>
  <si>
    <t>青田县北山千峡湖港航管理码头工程钢趸船采购开标记录公示</t>
  </si>
  <si>
    <t>http://lssggzy.lishui.gov.cn/art/2022/9/7/art_1229661956_188512.html</t>
  </si>
  <si>
    <t>A3311011160011490003001</t>
  </si>
  <si>
    <t>庆元县“四好农村路”示范县创建工程交(竣）工质量评定试验检测开标记录公示</t>
  </si>
  <si>
    <t>http://lssggzy.lishui.gov.cn/art/2022/9/7/art_1229662056_187953.html</t>
  </si>
  <si>
    <t>A3311011160011821001001</t>
  </si>
  <si>
    <t>莲都区洪渡互通至黄村农村道路改造提升工程（仙渡至黄村段）——上冷水至黄村（机电工程）</t>
  </si>
  <si>
    <t>http://lssggzy.lishui.gov.cn/art/2022/9/7/art_1229661852_188077.html</t>
  </si>
  <si>
    <t>A3311011160011760001001</t>
  </si>
  <si>
    <t>景宁城南张村区块市政配套工程</t>
  </si>
  <si>
    <t>http://lssggzy.lishui.gov.cn/art/2022/9/7/art_1229662190_187830.html</t>
  </si>
  <si>
    <t>A3311011160011834001001</t>
  </si>
  <si>
    <t>缙云县县城建成区“污水零直排”建设项目—风景山和六塘巷片区污水零直排工程</t>
  </si>
  <si>
    <t>http://lssggzy.lishui.gov.cn/art/2022/9/7/art_1229662089_187846.html</t>
  </si>
  <si>
    <t>A3311011160011824001001</t>
  </si>
  <si>
    <t>莲都区港口砂石料基地项目-加工系统设备采购开标记录公示</t>
  </si>
  <si>
    <t>http://lssggzy.lishui.gov.cn/art/2022/9/8/art_1229661852_188087.html</t>
  </si>
  <si>
    <t>A3311011160011864001001</t>
  </si>
  <si>
    <t>景宁县粮食物资应急保障中心设计（第二次）开标记录公示</t>
  </si>
  <si>
    <t>http://lssggzy.lishui.gov.cn/art/2022/9/8/art_1229662190_187838.html</t>
  </si>
  <si>
    <t>A3311011160011720001001</t>
  </si>
  <si>
    <t>遂昌县清水源水库引水工程高坪隧洞开标记录公示</t>
  </si>
  <si>
    <t>http://lssggzy.lishui.gov.cn/art/2022/9/8/art_1229662124_188126.html</t>
  </si>
  <si>
    <t>A3311011160011631</t>
  </si>
  <si>
    <t>丽水经济技术开发区地下管网修复改造工程--东扩北部区块管网综合改造工程设计</t>
  </si>
  <si>
    <t>http://lssggzy.lishui.gov.cn/art/2022/9/8/art_1229661812_188423.html</t>
  </si>
  <si>
    <t>A3311011160011631001001</t>
  </si>
  <si>
    <t>http://lssggzy.lishui.gov.cn/art/2022/9/8/art_1229661812_188193.html</t>
  </si>
  <si>
    <t>A3311011160011812001001</t>
  </si>
  <si>
    <t>温溪镇污水零直排区建设工程二期</t>
  </si>
  <si>
    <t>http://lssggzy.lishui.gov.cn/art/2022/9/8/art_1229661956_188513.html</t>
  </si>
  <si>
    <t>A3311011160011722001001</t>
  </si>
  <si>
    <t>碧湖镇魏村给排水管网工程</t>
  </si>
  <si>
    <t>http://lssggzy.lishui.gov.cn/art/2022/9/8/art_1229661852_188082.html</t>
  </si>
  <si>
    <t>A3311011160011811</t>
  </si>
  <si>
    <t>遂昌县乌溪江水库湖山湖库区水生态保护修复工程项目（一期）全过程工程咨询服务</t>
  </si>
  <si>
    <t>http://lssggzy.lishui.gov.cn/art/2022/9/9/art_1229662124_188332.html</t>
  </si>
  <si>
    <t>A3311011160011657001001</t>
  </si>
  <si>
    <t>丽水市职业高级中学实训场地产教融合改造及设备更新工程信息化及计算机相关硬件设备及各专业实训软硬件一体化系统采购与安装项目开标记录公示</t>
  </si>
  <si>
    <t>http://lssggzy.lishui.gov.cn/art/2022/9/9/art_1229661812_188197.html</t>
  </si>
  <si>
    <t>A3311011160011769001001</t>
  </si>
  <si>
    <t>丽水市妇幼保健院儿童健康大楼及地下停车场工程设计开标记录公示</t>
  </si>
  <si>
    <t>http://lssggzy.lishui.gov.cn/art/2022/9/9/art_1229661812_188200.html</t>
  </si>
  <si>
    <t>A3311011160011830001001</t>
  </si>
  <si>
    <t>青田县中部引水工程输水管线工程施工开标记录公示</t>
  </si>
  <si>
    <t>http://lssggzy.lishui.gov.cn/art/2022/9/9/art_1229661956_188515.html</t>
  </si>
  <si>
    <t>A3311011160011811002001</t>
  </si>
  <si>
    <t>遂昌县乌溪江水库湖山湖库区水生态保护修复工程项目（一期）全过程工程咨询服务开标记录公示</t>
  </si>
  <si>
    <t>http://lssggzy.lishui.gov.cn/art/2022/9/9/art_1229662124_188129.html</t>
  </si>
  <si>
    <t>A3311011160011769</t>
  </si>
  <si>
    <t>丽水市妇幼保健院儿童健康大楼及地下停车场工程设计</t>
  </si>
  <si>
    <t>http://lssggzy.lishui.gov.cn/art/2022/9/9/art_1229661812_188438.html</t>
  </si>
  <si>
    <t>A3311011160011818001001</t>
  </si>
  <si>
    <t>庆元县人民医院迁建工程-气动物流系统采购与安装开标记录公示</t>
  </si>
  <si>
    <t>http://lssggzy.lishui.gov.cn/art/2022/9/9/art_1229662056_187960.html</t>
  </si>
  <si>
    <t>A3311011160011657</t>
  </si>
  <si>
    <t>丽水市职业高级中学实训场地产教融合改造及设备更新工程信息化及计算机相关硬件设备及各专业实训软硬件一体化系统采购与安装项目</t>
  </si>
  <si>
    <t>http://lssggzy.lishui.gov.cn/art/2022/9/9/art_1229661812_188422.html</t>
  </si>
  <si>
    <t>A3311011160011848001001</t>
  </si>
  <si>
    <t>景宁县县府宿舍9号楼危旧房加固修缮工程开标记录公示</t>
  </si>
  <si>
    <t>http://lssggzy.lishui.gov.cn/art/2022/9/9/art_1229662190_187849.html</t>
  </si>
  <si>
    <t>A3311011160011707001001</t>
  </si>
  <si>
    <t>青田县瓯南医疗综合服务中心新建工程设计开标记录公示</t>
  </si>
  <si>
    <t>http://lssggzy.lishui.gov.cn/art/2022/9/9/art_1229661956_188514.html</t>
  </si>
  <si>
    <t>A3311011160011788001001</t>
  </si>
  <si>
    <t>景宁县全域旅游基础设施配套工程（人民路鹤溪路段）总承包</t>
  </si>
  <si>
    <t>http://lssggzy.lishui.gov.cn/art/2022/9/9/art_1229662190_187857.html</t>
  </si>
  <si>
    <t>A3311011160011802001001</t>
  </si>
  <si>
    <t>国网浙江丽水龙泉市供电公司营销服务用房工程开标记录公示</t>
  </si>
  <si>
    <t>http://lssggzy.lishui.gov.cn/art/2022/9/10/art_1229661923_187651.html</t>
  </si>
  <si>
    <t>A3311011160011840001001</t>
  </si>
  <si>
    <t>丽水市人民医院东城院区医疗科教综合楼项目设计开标记录公示</t>
  </si>
  <si>
    <t>http://lssggzy.lishui.gov.cn/art/2022/9/13/art_1229661812_188203.html</t>
  </si>
  <si>
    <t>A3311011160011265001001</t>
  </si>
  <si>
    <t>龙泉市西街（西寺门路－公园路区块）提升改造工程开标记录公示</t>
  </si>
  <si>
    <t>http://lssggzy.lishui.gov.cn/art/2022/9/13/art_1229661923_187657.html</t>
  </si>
  <si>
    <t>A3311011160011861001001</t>
  </si>
  <si>
    <t>莲都区碧湖镇古井新村西侧地块项目（古井青年公寓）监理开标记录公示</t>
  </si>
  <si>
    <t>http://lssggzy.lishui.gov.cn/art/2022/9/13/art_1229661852_188091.html</t>
  </si>
  <si>
    <t>A3311011160011840</t>
  </si>
  <si>
    <t>丽水市人民医院东城院区医疗科教综合楼项目设计</t>
  </si>
  <si>
    <t>http://lssggzy.lishui.gov.cn/art/2022/9/13/art_1229661812_188426.html</t>
  </si>
  <si>
    <t>A3311011160011675</t>
  </si>
  <si>
    <t>遂昌县智慧水务调度中心项目</t>
  </si>
  <si>
    <t>http://lssggzy.lishui.gov.cn/art/2022/9/13/art_1229662124_188355.html</t>
  </si>
  <si>
    <t>A3311011160011675001001</t>
  </si>
  <si>
    <t>http://lssggzy.lishui.gov.cn/art/2022/9/13/art_1229662124_188132.html</t>
  </si>
  <si>
    <t>A3311011160011754001001</t>
  </si>
  <si>
    <t>青田县上岸区块市政配套工程（二期）</t>
  </si>
  <si>
    <t>http://lssggzy.lishui.gov.cn/art/2022/9/13/art_1229661956_188516.html</t>
  </si>
  <si>
    <t>A3311011160011859001001</t>
  </si>
  <si>
    <t>青田县鹤城街道北岸村、平演村饮用水达标提标工程</t>
  </si>
  <si>
    <t>http://lssggzy.lishui.gov.cn/art/2022/9/13/art_1229661956_188517.html</t>
  </si>
  <si>
    <t>A3311011160011775001001</t>
  </si>
  <si>
    <t>莲都区碧湖镇古井新村西侧地块项目（古井青年公寓）EPC总承包开标记录公示</t>
  </si>
  <si>
    <t>http://lssggzy.lishui.gov.cn/art/2022/9/14/art_1229661852_188095.html</t>
  </si>
  <si>
    <t>A3311011160011858003001</t>
  </si>
  <si>
    <t>浙江省庆元县县城近期（2023年~2028年）供水工程全过程咨询服务开标记录公示</t>
  </si>
  <si>
    <t>http://lssggzy.lishui.gov.cn/art/2022/9/14/art_1229662056_187968.html</t>
  </si>
  <si>
    <t>A3311011160011720</t>
  </si>
  <si>
    <t>遂昌县清水源水库引水工程高坪隧洞</t>
  </si>
  <si>
    <t>http://lssggzy.lishui.gov.cn/art/2022/9/14/art_1229662124_188344.html</t>
  </si>
  <si>
    <t>A3311011160011803001001</t>
  </si>
  <si>
    <t>景宁县红星街道团结小区公寓安置二期工程</t>
  </si>
  <si>
    <t>http://lssggzy.lishui.gov.cn/art/2022/9/14/art_1229662190_187865.html</t>
  </si>
  <si>
    <t>A3311011160011822001001</t>
  </si>
  <si>
    <t>阜山乡干部食宿楼项目</t>
  </si>
  <si>
    <t>http://lssggzy.lishui.gov.cn/art/2022/9/14/art_1229661956_188518.html</t>
  </si>
  <si>
    <t>A3311011160011874</t>
  </si>
  <si>
    <t>丽水南城丽沙小微园项目改造二期（1#厂房）项目全过程工程咨询服务</t>
  </si>
  <si>
    <t>http://lssggzy.lishui.gov.cn/art/2022/9/15/art_1229661812_188421.html</t>
  </si>
  <si>
    <t>A3311011160011874001001</t>
  </si>
  <si>
    <t>丽水南城丽沙小微园项目改造二期（1#厂房）项目全过程工程咨询服务开标记录公示</t>
  </si>
  <si>
    <t>http://lssggzy.lishui.gov.cn/art/2022/9/15/art_1229661812_188206.html</t>
  </si>
  <si>
    <t>A3311011160011804</t>
  </si>
  <si>
    <t>中共丽水市委组织部干部人事档案管理中心改造项目智能库房设备采购与安装</t>
  </si>
  <si>
    <t>http://lssggzy.lishui.gov.cn/art/2022/9/15/art_1229661812_188428.html</t>
  </si>
  <si>
    <t>A3311011160011835001001</t>
  </si>
  <si>
    <t>东源镇东源村饮用水达标提标工程</t>
  </si>
  <si>
    <t>http://lssggzy.lishui.gov.cn/art/2022/9/15/art_1229661956_188519.html</t>
  </si>
  <si>
    <t>A3311011160011854001001</t>
  </si>
  <si>
    <t>2022-2025年农村生活污水治理设施提升改造项目（2022年农村生活污水治理设施提升改造项目--遂昌县金竹镇夏东村至金竹村、王川村云内生活污水处理设施提升改造）</t>
  </si>
  <si>
    <t>http://lssggzy.lishui.gov.cn/art/2022/9/15/art_1229662124_188136.html</t>
  </si>
  <si>
    <t>A3311011160011877001001</t>
  </si>
  <si>
    <t>云和县中心城区2022年老旧小区综合改造提升项目—南山小区</t>
  </si>
  <si>
    <t>http://lssggzy.lishui.gov.cn/art/2022/9/15/art_1229661989_188056.html</t>
  </si>
  <si>
    <t>A3311011160011728001001</t>
  </si>
  <si>
    <t>环城东路延伸（凤栖云镜入口至翡翠湾小区段）工程</t>
  </si>
  <si>
    <t>http://lssggzy.lishui.gov.cn/art/2022/9/15/art_1229662190_187873.html</t>
  </si>
  <si>
    <t>A3311011160011816001001</t>
  </si>
  <si>
    <t>龙泉农商银行办公大楼附属用房建设项目开标记录公示</t>
  </si>
  <si>
    <t>http://lssggzy.lishui.gov.cn/art/2022/9/16/art_1229661923_187669.html</t>
  </si>
  <si>
    <t>A3311011160011705</t>
  </si>
  <si>
    <t>丽水学院中医药与健康产业（职业教育）中心项目监理</t>
  </si>
  <si>
    <t>http://lssggzy.lishui.gov.cn/art/2022/9/16/art_1229661812_188546.html</t>
  </si>
  <si>
    <t>A3311011160011854</t>
  </si>
  <si>
    <t>http://lssggzy.lishui.gov.cn/art/2022/9/16/art_1229662124_188329.html</t>
  </si>
  <si>
    <t>A3311011160011875</t>
  </si>
  <si>
    <t>风貌区沿线村容村貌整治提升-龙洋乡</t>
  </si>
  <si>
    <t>http://lssggzy.lishui.gov.cn/art/2022/9/17/art_1229662124_188326.html</t>
  </si>
  <si>
    <t>A3311011160011875001001</t>
  </si>
  <si>
    <t>http://lssggzy.lishui.gov.cn/art/2022/9/17/art_1229662124_188139.html</t>
  </si>
  <si>
    <t>A3311011160011706001001</t>
  </si>
  <si>
    <t>丽水学院中医药与健康产业（职业教育）中心项目开标记录公示</t>
  </si>
  <si>
    <t>http://lssggzy.lishui.gov.cn/art/2022/9/19/art_1229661812_188209.html</t>
  </si>
  <si>
    <t>A3311011160011849002001</t>
  </si>
  <si>
    <t>龙泉市宝剑小镇基础设施建设工程（三期）开标记录公示</t>
  </si>
  <si>
    <t>http://lssggzy.lishui.gov.cn/art/2022/9/19/art_1229661923_187674.html</t>
  </si>
  <si>
    <t>A3311011160011705001001</t>
  </si>
  <si>
    <t>丽水学院中医药与健康产业（职业教育）中心项目监理开标记录公示</t>
  </si>
  <si>
    <t>http://lssggzy.lishui.gov.cn/art/2022/9/19/art_1229661812_188212.html</t>
  </si>
  <si>
    <t>A3311011160011890001001</t>
  </si>
  <si>
    <t>青田县吴坑乡集中供水水源金叶水库及配套工程--管网工程开标记录公示</t>
  </si>
  <si>
    <t>http://lssggzy.lishui.gov.cn/art/2022/9/19/art_1229661956_188521.html</t>
  </si>
  <si>
    <t>A3311011160011930</t>
  </si>
  <si>
    <t>丽水南城防山洪排涝项目（桐岭溪段）- 七百秧渠（北三路-桐岭溪）及配套工程</t>
  </si>
  <si>
    <t>http://lssggzy.lishui.gov.cn/art/2022/9/19/art_1229661812_188412.html</t>
  </si>
  <si>
    <t>A3311011160011891001001</t>
  </si>
  <si>
    <t>公交站点无障碍改造项目</t>
  </si>
  <si>
    <t>http://lssggzy.lishui.gov.cn/art/2022/9/19/art_1229661812_188218.html</t>
  </si>
  <si>
    <t>A3311011160011930001001</t>
  </si>
  <si>
    <t>http://lssggzy.lishui.gov.cn/art/2022/9/19/art_1229661812_188215.html</t>
  </si>
  <si>
    <t>A3311011160011906001001</t>
  </si>
  <si>
    <t>龙泉市华楼街东延工程-执中大桥项目勘察设计开标记录公示</t>
  </si>
  <si>
    <t>http://lssggzy.lishui.gov.cn/art/2022/9/20/art_1229661923_187686.html</t>
  </si>
  <si>
    <t>A3311011160011881001001</t>
  </si>
  <si>
    <t>龙泉市八都镇核心区块“污水零直排区”2期创建项目开标记录公示</t>
  </si>
  <si>
    <t>http://lssggzy.lishui.gov.cn/art/2022/9/20/art_1229661923_187680.html</t>
  </si>
  <si>
    <t>A3311011160011921001001</t>
  </si>
  <si>
    <t>青田县吴坑乡集中供水水源金叶水库及配套工程监理开标记录公示</t>
  </si>
  <si>
    <t>http://lssggzy.lishui.gov.cn/art/2022/9/20/art_1229661956_188522.html</t>
  </si>
  <si>
    <t>A3311011160011865001001</t>
  </si>
  <si>
    <t>缙云县冷链物流综合小微园（检测中心及配套设施）三通一平工程</t>
  </si>
  <si>
    <t>http://lssggzy.lishui.gov.cn/art/2022/9/20/art_1229662089_187855.html</t>
  </si>
  <si>
    <t>A3311011160011846001001</t>
  </si>
  <si>
    <t>景宁县全域旅游基础配套工程（景文高速服务区及城北互通基础设施配套）总承包</t>
  </si>
  <si>
    <t>http://lssggzy.lishui.gov.cn/art/2022/9/20/art_1229662190_187882.html</t>
  </si>
  <si>
    <t>A3311011160011843001001</t>
  </si>
  <si>
    <t>景宁县全域旅游基础设施配套工程（全域旅游服务中心及入城口路段）总承包</t>
  </si>
  <si>
    <t>http://lssggzy.lishui.gov.cn/art/2022/9/20/art_1229662190_187890.html</t>
  </si>
  <si>
    <t>A3311011160011911001001</t>
  </si>
  <si>
    <t>龙泉市龙窑路西延工程可行性研究报告编制及勘察设计开标记录公示</t>
  </si>
  <si>
    <t>http://lssggzy.lishui.gov.cn/art/2022/9/21/art_1229661923_187703.html</t>
  </si>
  <si>
    <t>A3311011160011851</t>
  </si>
  <si>
    <t>丽水创新中心项目（一期）设计</t>
  </si>
  <si>
    <t>http://lssggzy.lishui.gov.cn/art/2022/9/21/art_1229661812_188424.html</t>
  </si>
  <si>
    <t>A3311011160011882001001</t>
  </si>
  <si>
    <t>遂昌县绿色水电能源提升建设项目开标记录公示</t>
  </si>
  <si>
    <t>http://lssggzy.lishui.gov.cn/art/2022/9/21/art_1229662124_188143.html</t>
  </si>
  <si>
    <t>A3311011160011826001001</t>
  </si>
  <si>
    <t>龙泉市大洋小区改造工程开标记录公示</t>
  </si>
  <si>
    <t>http://lssggzy.lishui.gov.cn/art/2022/9/21/art_1229661923_187694.html</t>
  </si>
  <si>
    <t>A3311011160011882</t>
  </si>
  <si>
    <t>遂昌县绿色水电能源提升建设项目</t>
  </si>
  <si>
    <t>http://lssggzy.lishui.gov.cn/art/2022/9/21/art_1229662124_188325.html</t>
  </si>
  <si>
    <t>A3311011160011961</t>
  </si>
  <si>
    <t>丽水经济技术开发区园区基础设施改造提升工程（二期）-江南路（成大街-通济街）提升改造工程设计（第二次）</t>
  </si>
  <si>
    <t>http://lssggzy.lishui.gov.cn/art/2022/9/22/art_1229661812_188406.html</t>
  </si>
  <si>
    <t>A3311011160011837001001</t>
  </si>
  <si>
    <t>水循环及水安全系统构建项目工程总承包（EPC)开标记录公示</t>
  </si>
  <si>
    <t>http://lssggzy.lishui.gov.cn/art/2022/9/22/art_1229661852_188099.html</t>
  </si>
  <si>
    <t>A3311011160011961001001</t>
  </si>
  <si>
    <t>丽水经济技术开发区园区基础设施改造提升工程（二期）-江南路（成大街-通济街）提升改造工程设计（第二次）开标记录公示</t>
  </si>
  <si>
    <t>http://lssggzy.lishui.gov.cn/art/2022/9/23/art_1229661812_188219.html</t>
  </si>
  <si>
    <t>A3311011160011838001001</t>
  </si>
  <si>
    <t>遂昌县东城新区智造园建设项目EPC（设计-采购-施工）总承包开标记录公示</t>
  </si>
  <si>
    <t>http://lssggzy.lishui.gov.cn/art/2022/9/23/art_1229662124_188146.html</t>
  </si>
  <si>
    <t>A3311011160011737001001</t>
  </si>
  <si>
    <t>遂昌县后江路网三期工程</t>
  </si>
  <si>
    <t>http://lssggzy.lishui.gov.cn/art/2022/9/23/art_1229662124_188152.html</t>
  </si>
  <si>
    <t>A3311011160011737</t>
  </si>
  <si>
    <t>http://lssggzy.lishui.gov.cn/art/2022/9/23/art_1229662124_188306.html</t>
  </si>
  <si>
    <t>A3311011160011896004001</t>
  </si>
  <si>
    <t>遂昌县人民医院湖山分院服务能力提升项目</t>
  </si>
  <si>
    <t>http://lssggzy.lishui.gov.cn/art/2022/9/23/art_1229662124_188149.html</t>
  </si>
  <si>
    <t>A3311011160011815001001</t>
  </si>
  <si>
    <t>云和县沈村雪梨集成创新项目开标记录公示</t>
  </si>
  <si>
    <t>http://lssggzy.lishui.gov.cn/art/2022/9/25/art_1229661989_188061.html</t>
  </si>
  <si>
    <t>A3311011160011461</t>
  </si>
  <si>
    <t>http://lssggzy.lishui.gov.cn/art/2022/9/25/art_1229661812_188580.html</t>
  </si>
  <si>
    <t>A3311011160011838</t>
  </si>
  <si>
    <t>遂昌县东城新区智造园建设项目EPC（设计-采购-施工）总承包</t>
  </si>
  <si>
    <t>http://lssggzy.lishui.gov.cn/art/2022/9/26/art_1229662124_188330.html</t>
  </si>
  <si>
    <t>A3311011160011945001001</t>
  </si>
  <si>
    <t>青田县温溪港航管理码头港池疏浚及千峡湖库区龙潭电站、包山、田寮渡埠提升完善工程开标记录公示</t>
  </si>
  <si>
    <t>http://lssggzy.lishui.gov.cn/art/2022/9/26/art_1229661956_188523.html</t>
  </si>
  <si>
    <t>A3311011160011936001001</t>
  </si>
  <si>
    <t>大均新庄水上救援训练基地项目开标记录公示</t>
  </si>
  <si>
    <t>http://lssggzy.lishui.gov.cn/art/2022/9/26/art_1229662190_187898.html</t>
  </si>
  <si>
    <t>A3311011160011947001001</t>
  </si>
  <si>
    <t>G25高速公路西侧（枫岭街至南明路）绿廊（增花添彩）工程项目设计开标记录公示</t>
  </si>
  <si>
    <t>http://lssggzy.lishui.gov.cn/art/2022/9/26/art_1229661812_188225.html</t>
  </si>
  <si>
    <t>A3311011160011851001001</t>
  </si>
  <si>
    <t>丽水创新中心项目（一期）设计开标记录公示</t>
  </si>
  <si>
    <t>http://lssggzy.lishui.gov.cn/art/2022/9/26/art_1229661812_188221.html</t>
  </si>
  <si>
    <t>A3311011160011929</t>
  </si>
  <si>
    <t>遂昌县东城新区智造园建设项目EPC（设计-采购-施工）总承包监理</t>
  </si>
  <si>
    <t>http://lssggzy.lishui.gov.cn/art/2022/9/26/art_1229662124_188318.html</t>
  </si>
  <si>
    <t>A3311011160011929001001</t>
  </si>
  <si>
    <t>遂昌县东城新区智造园建设项目EPC（设计-采购-施工）总承包监理开标记录公示</t>
  </si>
  <si>
    <t>http://lssggzy.lishui.gov.cn/art/2022/9/26/art_1229662124_188155.html</t>
  </si>
  <si>
    <t>A3311011160011896</t>
  </si>
  <si>
    <t>http://lssggzy.lishui.gov.cn/art/2022/9/26/art_1229662124_188319.html</t>
  </si>
  <si>
    <t>A3311011160011969</t>
  </si>
  <si>
    <t>丽水市城市风廊及配套设施（寿元路及望城路）项目</t>
  </si>
  <si>
    <t>http://lssggzy.lishui.gov.cn/art/2022/9/26/art_1229661812_188405.html</t>
  </si>
  <si>
    <t>A3311011160011982001001</t>
  </si>
  <si>
    <t>侨乡青田海溪粉干乡愁产业园场地平整及边坡治理一期项目</t>
  </si>
  <si>
    <t>http://lssggzy.lishui.gov.cn/art/2022/9/26/art_1229661956_188524.html</t>
  </si>
  <si>
    <t>A3311011160011969001001</t>
  </si>
  <si>
    <t>http://lssggzy.lishui.gov.cn/art/2022/9/26/art_1229661812_188223.html</t>
  </si>
  <si>
    <t>A3311011160011944001001</t>
  </si>
  <si>
    <t>高溪区块W11、T9、T10、T11、⑬⑭E1E2、⑬⑭E2E3边坡工程</t>
  </si>
  <si>
    <t>http://lssggzy.lishui.gov.cn/art/2022/9/26/art_1229661852_188103.html</t>
  </si>
  <si>
    <t>A3311011160011708</t>
  </si>
  <si>
    <t>浙西南革命老区学前教育示范中心项目监理</t>
  </si>
  <si>
    <t>http://lssggzy.lishui.gov.cn/art/2022/9/27/art_1229661812_188520.html</t>
  </si>
  <si>
    <t>A3311011160011939001001</t>
  </si>
  <si>
    <t>丽水终身教育中心项目开标记录公示</t>
  </si>
  <si>
    <t>http://lssggzy.lishui.gov.cn/art/2022/9/27/art_1229661812_188229.html</t>
  </si>
  <si>
    <t>A3311011160011939</t>
  </si>
  <si>
    <t>丽水终身教育中心项目</t>
  </si>
  <si>
    <t>http://lssggzy.lishui.gov.cn/art/2022/9/27/art_1229661812_188410.html</t>
  </si>
  <si>
    <t>A3311011160011941001001</t>
  </si>
  <si>
    <t>龙泉市梅溪河流金村-骆庄段综合治理工程II标段开标记录公示</t>
  </si>
  <si>
    <t>http://lssggzy.lishui.gov.cn/art/2022/9/27/art_1229661923_187713.html</t>
  </si>
  <si>
    <t>A3311011160011888001001</t>
  </si>
  <si>
    <t>遂昌县风貌区沿线村容村貌整治提升- 王村口镇</t>
  </si>
  <si>
    <t>http://lssggzy.lishui.gov.cn/art/2022/9/27/art_1229662124_188158.html</t>
  </si>
  <si>
    <t>A3311011160011990001001</t>
  </si>
  <si>
    <t>青田县侨乡小微食品产业园土石方平整和边坡防护工程一期</t>
  </si>
  <si>
    <t>http://lssggzy.lishui.gov.cn/art/2022/9/27/art_1229661956_188525.html</t>
  </si>
  <si>
    <t>A3311011160011950001001</t>
  </si>
  <si>
    <t>丽水市莲都区南明山街道岑山村经济合作社岑山村职工招待所项目</t>
  </si>
  <si>
    <t>http://lssggzy.lishui.gov.cn/art/2022/9/27/art_1229661812_188227.html</t>
  </si>
  <si>
    <t>A3311011160011860001001</t>
  </si>
  <si>
    <t>碧湖镇人民路延伸段道路工程（文一楼-环西路段）</t>
  </si>
  <si>
    <t>http://lssggzy.lishui.gov.cn/art/2022/9/27/art_1229661852_188107.html</t>
  </si>
  <si>
    <t>A3311011160011909001001</t>
  </si>
  <si>
    <t>松阳县枫坪乡卫生院建设项目</t>
  </si>
  <si>
    <t>http://lssggzy.lishui.gov.cn/art/2022/9/27/art_1229662157_188028.html</t>
  </si>
  <si>
    <t>A3311011160011888</t>
  </si>
  <si>
    <t>http://lssggzy.lishui.gov.cn/art/2022/9/27/art_1229662124_188322.html</t>
  </si>
  <si>
    <t>A3311011160011873001001</t>
  </si>
  <si>
    <t>丽水南城丽沙小微园项目改造二期（1#厂房）项目设计采购施工（EPC）总承包开标记录公示</t>
  </si>
  <si>
    <t>http://lssggzy.lishui.gov.cn/art/2022/9/28/art_1229661812_188231.html</t>
  </si>
  <si>
    <t>A3311011160011873</t>
  </si>
  <si>
    <t>丽水南城丽沙小微园项目改造二期（1#厂房）项目设计采购施工（EPC）总承包</t>
  </si>
  <si>
    <t>http://lssggzy.lishui.gov.cn/art/2022/9/28/art_1229661812_188420.html</t>
  </si>
  <si>
    <t>A3311011160011805001001</t>
  </si>
  <si>
    <t>松阳县玉岩镇何山头至源坑村道路提升改造工程EPC（设计采购施工）总承包开标记录公示</t>
  </si>
  <si>
    <t>http://lssggzy.lishui.gov.cn/art/2022/9/28/art_1229662157_188033.html</t>
  </si>
  <si>
    <t>A3311011160011955001001</t>
  </si>
  <si>
    <t>李宝景区村基础设施项目开标记录公示</t>
  </si>
  <si>
    <t>http://lssggzy.lishui.gov.cn/art/2022/9/28/art_1229662190_187906.html</t>
  </si>
  <si>
    <t>A3311011160011940</t>
  </si>
  <si>
    <t>丽水终身教育中心项目监理</t>
  </si>
  <si>
    <t>http://lssggzy.lishui.gov.cn/art/2022/9/28/art_1229661812_188409.html</t>
  </si>
  <si>
    <t>A3311011160011975</t>
  </si>
  <si>
    <t>遂昌县云峰古亭小区三期项目P(2022)45号地块施工监理</t>
  </si>
  <si>
    <t>http://lssggzy.lishui.gov.cn/art/2022/9/28/art_1229662124_188314.html</t>
  </si>
  <si>
    <t>A3311011160011940001001</t>
  </si>
  <si>
    <t>丽水终身教育中心项目监理开标记录公示</t>
  </si>
  <si>
    <t>http://lssggzy.lishui.gov.cn/art/2022/9/28/art_1229661812_188232.html</t>
  </si>
  <si>
    <t>A3311011160011975001001</t>
  </si>
  <si>
    <t>遂昌县云峰古亭小区三期项目P(2022)45号地块施工监理开标记录公示</t>
  </si>
  <si>
    <t>http://lssggzy.lishui.gov.cn/art/2022/9/28/art_1229662124_188160.html</t>
  </si>
  <si>
    <t>A3311011160011985001001</t>
  </si>
  <si>
    <t>侨乡青田海溪粉干乡愁产业园场地平整及边坡治理一期项目—边坡治理</t>
  </si>
  <si>
    <t>http://lssggzy.lishui.gov.cn/art/2022/9/28/art_1229661956_188526.html</t>
  </si>
  <si>
    <t>A3311011160011916</t>
  </si>
  <si>
    <t>长深高速公路云和赤石互通改建工程勘察设计</t>
  </si>
  <si>
    <t>http://lssggzy.lishui.gov.cn/art/2022/9/29/art_1229661812_188411.html</t>
  </si>
  <si>
    <t>交通</t>
  </si>
  <si>
    <t>A3311011160011893001001</t>
  </si>
  <si>
    <t>遂昌县后江路网三期工程施工监理开标记录公示</t>
  </si>
  <si>
    <t>http://lssggzy.lishui.gov.cn/art/2022/9/29/art_1229662124_188162.html</t>
  </si>
  <si>
    <t>A3311011160011706</t>
  </si>
  <si>
    <t>丽水学院中医药与健康产业（职业教育）中心项目</t>
  </si>
  <si>
    <t>http://lssggzy.lishui.gov.cn/art/2022/9/29/art_1229661812_188545.html</t>
  </si>
  <si>
    <t>A3311011160011893</t>
  </si>
  <si>
    <t>遂昌县后江路网三期工程施工监理</t>
  </si>
  <si>
    <t>http://lssggzy.lishui.gov.cn/art/2022/9/29/art_1229662124_188324.html</t>
  </si>
  <si>
    <t>A3311011160011943001001</t>
  </si>
  <si>
    <t>松阳县体育中心基础设施配套项目开标记录公示</t>
  </si>
  <si>
    <t>http://lssggzy.lishui.gov.cn/art/2022/9/29/art_1229662157_188040.html</t>
  </si>
  <si>
    <t>A3311011160011971001001</t>
  </si>
  <si>
    <t>碧湖镇城镇污水处理厂改扩建项目设计采购施工（EPC）总承包监理开标记录公示</t>
  </si>
  <si>
    <t>http://lssggzy.lishui.gov.cn/art/2022/9/29/art_1229661852_188111.html</t>
  </si>
  <si>
    <t>A3311011160011904001001</t>
  </si>
  <si>
    <t>云和县木制玩具产业创新服务综合体-云北木玩智创空间空调工程开标记录公示</t>
  </si>
  <si>
    <t>http://lssggzy.lishui.gov.cn/art/2022/9/29/art_1229661989_188066.html</t>
  </si>
  <si>
    <t>A3311011160011916001001</t>
  </si>
  <si>
    <t>长深高速公路云和赤石互通改建工程勘察设计开标记录公示</t>
  </si>
  <si>
    <t>http://lssggzy.lishui.gov.cn/art/2022/9/29/art_1229661812_188234.html</t>
  </si>
  <si>
    <t>A3311011160011899001001</t>
  </si>
  <si>
    <t>中山街公交首末站驾驶员宿舍及配套用房</t>
  </si>
  <si>
    <t>http://lssggzy.lishui.gov.cn/art/2022/9/29/art_1229661812_188236.html</t>
  </si>
  <si>
    <t>A3311011160011976001001</t>
  </si>
  <si>
    <t>青田县环巨浦乡生态护岸工程</t>
  </si>
  <si>
    <t>http://lssggzy.lishui.gov.cn/art/2022/9/29/art_1229661956_188527.html</t>
  </si>
  <si>
    <t>A3311011160011951001001</t>
  </si>
  <si>
    <t>缙云县城建成区“污水零直排”建设项目—紫薇花园小区污水零直排工程</t>
  </si>
  <si>
    <t>http://lssggzy.lishui.gov.cn/art/2022/9/29/art_1229662089_187864.html</t>
  </si>
  <si>
    <t>A3311011160011733001001</t>
  </si>
  <si>
    <t>松阳县赤寿产业区块协作路邻里中心项目设计开标记录公示</t>
  </si>
  <si>
    <t>http://lssggzy.lishui.gov.cn/art/2022/9/30/art_1229662157_188047.html</t>
  </si>
  <si>
    <t>A3311011160011919001001</t>
  </si>
  <si>
    <t>东景小区等区块“污水零直排”工程开标记录公示</t>
  </si>
  <si>
    <t>http://lssggzy.lishui.gov.cn/art/2022/9/30/art_1229661923_187721.html</t>
  </si>
  <si>
    <t>A3311011160011920001001</t>
  </si>
  <si>
    <t>丽水经济技术开发区危险化学品停车场一期工程EPC总承包开标记录公示</t>
  </si>
  <si>
    <t>http://lssggzy.lishui.gov.cn/art/2022/9/30/art_1229661812_188238.html</t>
  </si>
  <si>
    <t>A3311011160011995001001</t>
  </si>
  <si>
    <t>庆元县堰坝生态化改造工程开标记录公示</t>
  </si>
  <si>
    <t>http://lssggzy.lishui.gov.cn/art/2022/9/30/art_1229662056_187977.html</t>
  </si>
  <si>
    <t>A3311011160011972001001</t>
  </si>
  <si>
    <t>碧湖镇组团道路网工程（一期）</t>
  </si>
  <si>
    <t>http://lssggzy.lishui.gov.cn/art/2022/9/30/art_1229661852_188114.html</t>
  </si>
  <si>
    <t>A3311011160011925001001</t>
  </si>
  <si>
    <t>遂昌县发热疾病诊治中心</t>
  </si>
  <si>
    <t>http://lssggzy.lishui.gov.cn/art/2022/9/30/art_1229662124_188165.html</t>
  </si>
  <si>
    <t>http://lssggzy.lishui.gov.cn/art/2022/10/7/art_1229662157_188052.html</t>
  </si>
  <si>
    <t>A3311011160011912</t>
  </si>
  <si>
    <t>北京师范大学丽水实验学校项目工程总承包(EPC)</t>
  </si>
  <si>
    <t>http://lssggzy.lishui.gov.cn/art/2022/10/8/art_1229661812_188415.html</t>
  </si>
  <si>
    <t>A3311011160011912001001</t>
  </si>
  <si>
    <t>北京师范大学丽水实验学校项目工程总承包(EPC)开标记录公示</t>
  </si>
  <si>
    <t>http://lssggzy.lishui.gov.cn/art/2022/10/8/art_1229661812_188239.html</t>
  </si>
  <si>
    <t>A3311011160011920</t>
  </si>
  <si>
    <t>丽水经济技术开发区危险化学品停车场一期工程EPC总承包</t>
  </si>
  <si>
    <t>http://lssggzy.lishui.gov.cn/art/2022/10/8/art_1229661812_188414.html</t>
  </si>
  <si>
    <t>A3311011160011800</t>
  </si>
  <si>
    <t>丽水市陈道门未来社区项目</t>
  </si>
  <si>
    <t>http://lssggzy.lishui.gov.cn/art/2022/10/8/art_1229661812_188429.html</t>
  </si>
  <si>
    <t>A3311011160011883001001</t>
  </si>
  <si>
    <t>马岭头隧道基础设施配套工程</t>
  </si>
  <si>
    <t>http://lssggzy.lishui.gov.cn/art/2022/10/8/art_1229662190_187913.html</t>
  </si>
  <si>
    <t>A3311011160011974001001</t>
  </si>
  <si>
    <t>云和东旅游集散服务中心（一期）项目室外配套工程</t>
  </si>
  <si>
    <t>http://lssggzy.lishui.gov.cn/art/2022/10/8/art_1229661989_188071.html</t>
  </si>
  <si>
    <t>A3311011160011925</t>
  </si>
  <si>
    <t>http://lssggzy.lishui.gov.cn/art/2022/10/8/art_1229662124_188320.html</t>
  </si>
  <si>
    <t>A3311011160011800001001</t>
  </si>
  <si>
    <t>http://lssggzy.lishui.gov.cn/art/2022/10/8/art_1229661812_188240.html</t>
  </si>
  <si>
    <t>A3311011160011933001001</t>
  </si>
  <si>
    <t>遂昌县兴安华庭二期EPC工程总承包开标记录公示</t>
  </si>
  <si>
    <t>http://lssggzy.lishui.gov.cn/art/2022/10/9/art_1229662124_188168.html</t>
  </si>
  <si>
    <t>A3311011160011986001001</t>
  </si>
  <si>
    <t>松阳自动驾驶工程（一期）智慧交通助推山区共同富裕创新示范项目设计采购施工（EPC）总承包开标记录公示</t>
  </si>
  <si>
    <t>http://lssggzy.lishui.gov.cn/art/2022/10/9/art_1229662157_188058.html</t>
  </si>
  <si>
    <t>A3311011160011933</t>
  </si>
  <si>
    <t>遂昌县兴安华庭二期EPC工程总承包</t>
  </si>
  <si>
    <t>http://lssggzy.lishui.gov.cn/art/2022/10/9/art_1229662124_188315.html</t>
  </si>
  <si>
    <t>A3311011160012003001001</t>
  </si>
  <si>
    <t>龙泉市青瓷小镇瓷产业园道路工程开标记录公示</t>
  </si>
  <si>
    <t>http://lssggzy.lishui.gov.cn/art/2022/10/9/art_1229661923_187730.html</t>
  </si>
  <si>
    <t>A3311011160012026001001</t>
  </si>
  <si>
    <t>莲都区城北小学游泳馆建设工程</t>
  </si>
  <si>
    <t>http://lssggzy.lishui.gov.cn/art/2022/10/9/art_1229661852_188117.html</t>
  </si>
  <si>
    <t>A3311011160012022001001</t>
  </si>
  <si>
    <t>船寮舒庄村至东源武陵村连接大桥工程</t>
  </si>
  <si>
    <t>http://lssggzy.lishui.gov.cn/art/2022/10/9/art_1229661956_188528.html</t>
  </si>
  <si>
    <t>A3311011160011892002001</t>
  </si>
  <si>
    <t>2022-2025年农村生活污水治理设施提升改造项目（2022年农村生活污水治理设施提升改造项目）-垵口乡大山村三宝栏和大山生活污水处理设施提升改造</t>
  </si>
  <si>
    <t>http://lssggzy.lishui.gov.cn/art/2022/10/9/art_1229662124_188171.html</t>
  </si>
  <si>
    <t>A3311011160012028</t>
  </si>
  <si>
    <t>卢镗街（大洋路—紫金路）改造工程</t>
  </si>
  <si>
    <t>http://lssggzy.lishui.gov.cn/art/2022/10/9/art_1229661812_188399.html</t>
  </si>
  <si>
    <t>A3311011160012028001001</t>
  </si>
  <si>
    <t>http://lssggzy.lishui.gov.cn/art/2022/10/9/art_1229661812_188241.html</t>
  </si>
  <si>
    <t>A3311011160012027001001</t>
  </si>
  <si>
    <t>莲都区城北小学游泳馆建设工程监理开标记录公示</t>
  </si>
  <si>
    <t>http://lssggzy.lishui.gov.cn/art/2022/10/10/art_1229661852_188122.html</t>
  </si>
  <si>
    <t>A3311011160012002002001</t>
  </si>
  <si>
    <t>龙泉市江滨北岸（三江口至龙梧线） 文旅长廊建设工程开标记录公示</t>
  </si>
  <si>
    <t>http://lssggzy.lishui.gov.cn/art/2022/10/10/art_1229661923_187739.html</t>
  </si>
  <si>
    <t>A3311011160011980001001</t>
  </si>
  <si>
    <t>浙江省松阳县“红色玉枫 菇香柿溢”乡村振兴项目-“三迎红军”战斗精神体验项目设计采购施工（EPC）工程总承包及运营开标记录公示</t>
  </si>
  <si>
    <t>http://lssggzy.lishui.gov.cn/art/2022/10/10/art_1229662157_188064.html</t>
  </si>
  <si>
    <t>A3311011160011832001001</t>
  </si>
  <si>
    <t>景宁县公安局鹤溪派出所技术业务用房建设项目--电梯设备采购与安装开标记录公示</t>
  </si>
  <si>
    <t>http://lssggzy.lishui.gov.cn/art/2022/10/10/art_1229662190_187920.html</t>
  </si>
  <si>
    <t>A3311011160012060001001</t>
  </si>
  <si>
    <t>丽水市中医院中医传承创新楼工程—气动物流系统采购项目开标记录公示</t>
  </si>
  <si>
    <t>http://lssggzy.lishui.gov.cn/art/2022/10/10/art_1229661812_188242.html</t>
  </si>
  <si>
    <t>A3311011160011999001001</t>
  </si>
  <si>
    <t>古堰画乡智慧客厅项目EPC总承包</t>
  </si>
  <si>
    <t>http://lssggzy.lishui.gov.cn/art/2022/10/10/art_1229661852_188119.html</t>
  </si>
  <si>
    <t>A3311011160012048001001</t>
  </si>
  <si>
    <t>丽水市关下路与好溪路交叉西北侧地块商住用房项目室外附属工程开标记录公示</t>
  </si>
  <si>
    <t>http://lssggzy.lishui.gov.cn/art/2022/10/11/art_1229661812_188245.html</t>
  </si>
  <si>
    <t>A3311011160012001001001</t>
  </si>
  <si>
    <t>青田县新八源水库工程可研至施工图阶段勘测咨询设计开标记录公示</t>
  </si>
  <si>
    <t>http://lssggzy.lishui.gov.cn/art/2022/10/11/art_1229661956_188529.html</t>
  </si>
  <si>
    <t>A3311011160012030</t>
  </si>
  <si>
    <t>灵山未来学校新建工程监理</t>
  </si>
  <si>
    <t>http://lssggzy.lishui.gov.cn/art/2022/10/11/art_1229661812_188401.html</t>
  </si>
  <si>
    <t>A3311011160012030001001</t>
  </si>
  <si>
    <t>灵山未来学校新建工程监理开标记录公示</t>
  </si>
  <si>
    <t>http://lssggzy.lishui.gov.cn/art/2022/10/11/art_1229661812_188243.html</t>
  </si>
  <si>
    <t>A3311011160012004001001</t>
  </si>
  <si>
    <t>遂昌县学前教育补短提升工程—石练镇中心幼儿园</t>
  </si>
  <si>
    <t>http://lssggzy.lishui.gov.cn/art/2022/10/11/art_1229662124_188174.html</t>
  </si>
  <si>
    <t>A3311011160012020001001</t>
  </si>
  <si>
    <t>莲都区岩泉垃圾中转站新建项目</t>
  </si>
  <si>
    <t>http://lssggzy.lishui.gov.cn/art/2022/10/11/art_1229661852_188125.html</t>
  </si>
  <si>
    <t>A3311011160011901001001</t>
  </si>
  <si>
    <t>青田县第二人民医院迁建工程—智能化工程</t>
  </si>
  <si>
    <t>http://lssggzy.lishui.gov.cn/art/2022/10/11/art_1229661956_188530.html</t>
  </si>
  <si>
    <t>A3311011160012004</t>
  </si>
  <si>
    <t>http://lssggzy.lishui.gov.cn/art/2022/10/11/art_1229662124_188313.html</t>
  </si>
  <si>
    <t>A3311011160012010001001</t>
  </si>
  <si>
    <t>景宁畲族自治县标准化矿产资源综合利用基地项目场地平整工程二期</t>
  </si>
  <si>
    <t>http://lssggzy.lishui.gov.cn/art/2022/10/11/art_1229662190_187925.html</t>
  </si>
  <si>
    <t>A3311011160012061001001</t>
  </si>
  <si>
    <t>丽水市城市风廊及配套设施（和平路中段西侧区块及地下停车场一期）工程</t>
  </si>
  <si>
    <t>http://lssggzy.lishui.gov.cn/art/2022/10/11/art_1229661812_188244.html</t>
  </si>
  <si>
    <t>A3311011160012061</t>
  </si>
  <si>
    <t>http://lssggzy.lishui.gov.cn/art/2022/10/11/art_1229661812_188385.html</t>
  </si>
  <si>
    <t>A3311011160012046001001</t>
  </si>
  <si>
    <t>松阳县经济开发区配套设施项目（一期）—双创产业园一期第Ⅰ标段</t>
  </si>
  <si>
    <t>http://lssggzy.lishui.gov.cn/art/2022/10/11/art_1229662157_188070.html</t>
  </si>
  <si>
    <t>A3311011160012059</t>
  </si>
  <si>
    <t>丽水市城市风廊及配套设施（和平路中段西侧区块及地下停车场一期）工程监理</t>
  </si>
  <si>
    <t>http://lssggzy.lishui.gov.cn/art/2022/10/12/art_1229661812_188393.html</t>
  </si>
  <si>
    <t>A3311011160012059001001</t>
  </si>
  <si>
    <t>[市级]丽水市城市风廊及配套设施（和平路中段西侧区块及地下停车场一期）工程监理开标记录公示</t>
  </si>
  <si>
    <t>http://lssggzy.lishui.gov.cn/art/2022/10/12/art_1229661812_188246.html</t>
  </si>
  <si>
    <t>A3311011160012017001001</t>
  </si>
  <si>
    <t>青田县温溪镇横溪流域工业园区市政配套工程(汛桥-呈岙段)北段</t>
  </si>
  <si>
    <t>http://lssggzy.lishui.gov.cn/art/2022/10/12/art_1229661956_188531.html</t>
  </si>
  <si>
    <t>A3311011160011970003001</t>
  </si>
  <si>
    <t>遂昌县第六批（2018年度）历史文化村落保护利用重点村（湖山乡福罗淤村）三期项目</t>
  </si>
  <si>
    <t>http://lssggzy.lishui.gov.cn/art/2022/10/12/art_1229662124_188177.html</t>
  </si>
  <si>
    <t>A3311011160011892</t>
  </si>
  <si>
    <t>http://lssggzy.lishui.gov.cn/art/2022/10/12/art_1229662124_188316.html</t>
  </si>
  <si>
    <t>A3311011160011970</t>
  </si>
  <si>
    <t>http://lssggzy.lishui.gov.cn/art/2022/10/12/art_1229662124_188308.html</t>
  </si>
  <si>
    <t>A3311011160012038001001</t>
  </si>
  <si>
    <t>龙泉市塔石岭后区块基础设施配套工程设计开标记录公示</t>
  </si>
  <si>
    <t>http://lssggzy.lishui.gov.cn/art/2022/10/13/art_1229661923_187748.html</t>
  </si>
  <si>
    <t>A3311011160012043001001</t>
  </si>
  <si>
    <t>丽水市妇幼保健院儿童健康大楼及地下停车场工程</t>
  </si>
  <si>
    <t>http://lssggzy.lishui.gov.cn/art/2022/10/13/art_1229661812_188247.html</t>
  </si>
  <si>
    <t>A3311011160012013</t>
  </si>
  <si>
    <t>遂昌县湖山乡湖山村创业综合楼（一期）</t>
  </si>
  <si>
    <t>http://lssggzy.lishui.gov.cn/art/2022/10/13/art_1229662124_188312.html</t>
  </si>
  <si>
    <t>A3311011160012013001001</t>
  </si>
  <si>
    <t>http://lssggzy.lishui.gov.cn/art/2022/10/13/art_1229662124_188180.html</t>
  </si>
  <si>
    <t>A3311011160012043</t>
  </si>
  <si>
    <t>http://lssggzy.lishui.gov.cn/art/2022/10/13/art_1229661812_188398.html</t>
  </si>
  <si>
    <t>A3311011160012042001001</t>
  </si>
  <si>
    <t>丽水市妇幼保健院儿童健康大楼及地下停车场工程监理开标记录公示</t>
  </si>
  <si>
    <t>http://lssggzy.lishui.gov.cn/art/2022/10/14/art_1229661812_188249.html</t>
  </si>
  <si>
    <t>A3311011160011914001001</t>
  </si>
  <si>
    <t>缙云县妇幼保健计划生育服务中心新建工程弱电工程（智能化设备）采购开标记录公示</t>
  </si>
  <si>
    <t>http://lssggzy.lishui.gov.cn/art/2022/10/14/art_1229662089_187872.html</t>
  </si>
  <si>
    <t>A3311011160012070001001</t>
  </si>
  <si>
    <t>松阳县茶香小镇茶叶精深加工区项目</t>
  </si>
  <si>
    <t>http://lssggzy.lishui.gov.cn/art/2022/10/14/art_1229662157_188075.html</t>
  </si>
  <si>
    <t>A3311011160012057</t>
  </si>
  <si>
    <t>遂昌县后江区块市政配套工程</t>
  </si>
  <si>
    <t>http://lssggzy.lishui.gov.cn/art/2022/10/14/art_1229662124_188307.html</t>
  </si>
  <si>
    <t>A3311011160012029001001</t>
  </si>
  <si>
    <t>灵山未来学校新建工程</t>
  </si>
  <si>
    <t>http://lssggzy.lishui.gov.cn/art/2022/10/14/art_1229661812_188248.html</t>
  </si>
  <si>
    <t>A3311011160012057001001</t>
  </si>
  <si>
    <t>http://lssggzy.lishui.gov.cn/art/2022/10/14/art_1229662124_188183.html</t>
  </si>
  <si>
    <t>A3311011160012063001001</t>
  </si>
  <si>
    <t>庆元县 “下滩至上余”防火巡护道与农村公路共同建设项目EPC总承包</t>
  </si>
  <si>
    <t>http://lssggzy.lishui.gov.cn/art/2022/10/14/art_1229662056_187986.html</t>
  </si>
  <si>
    <t>A3311011160012051001001</t>
  </si>
  <si>
    <t>景宁县高水平建设“四好农村路”九龙乡岭里至底岸联网公路工程</t>
  </si>
  <si>
    <t>http://lssggzy.lishui.gov.cn/art/2022/10/15/art_1229662190_187933.html</t>
  </si>
  <si>
    <t>A3311011160011913001001</t>
  </si>
  <si>
    <t>缙云县妇幼保健院托育服务中心大楼工程弱电工程（智能化设备）采购开标记录公示</t>
  </si>
  <si>
    <t>http://lssggzy.lishui.gov.cn/art/2022/10/17/art_1229662089_187880.html</t>
  </si>
  <si>
    <t>A3311011160012081001001</t>
  </si>
  <si>
    <t>外雄电站船闸闸室加固工程开标记录公示</t>
  </si>
  <si>
    <t>http://lssggzy.lishui.gov.cn/art/2022/10/17/art_1229661812_188251.html</t>
  </si>
  <si>
    <t>A3311011160011926001001</t>
  </si>
  <si>
    <t>南明山街道精品村庄建设工程-叶村村</t>
  </si>
  <si>
    <t>http://lssggzy.lishui.gov.cn/art/2022/10/17/art_1229661812_188250.html</t>
  </si>
  <si>
    <t>A3311011160011926</t>
  </si>
  <si>
    <t>http://lssggzy.lishui.gov.cn/art/2022/10/17/art_1229661812_188413.html</t>
  </si>
  <si>
    <t>A3311011160011968001001</t>
  </si>
  <si>
    <t>丽水市城市风廊及配套设施（寿元路及望城路）项目监理开标记录公示</t>
  </si>
  <si>
    <t>http://lssggzy.lishui.gov.cn/art/2022/10/18/art_1229661812_188253.html</t>
  </si>
  <si>
    <t>A3311011160012081</t>
  </si>
  <si>
    <t>外雄电站船闸闸室加固工程</t>
  </si>
  <si>
    <t>http://lssggzy.lishui.gov.cn/art/2022/10/18/art_1229661812_188337.html</t>
  </si>
  <si>
    <t>A3311011160011947</t>
  </si>
  <si>
    <t>G25高速公路西侧（枫岭街至南明路）绿廊（增花添彩）工程项目设计</t>
  </si>
  <si>
    <t>http://lssggzy.lishui.gov.cn/art/2022/10/18/art_1229661812_188408.html</t>
  </si>
  <si>
    <t>A3311011160011968</t>
  </si>
  <si>
    <t>丽水市城市风廊及配套设施（寿元路及望城路）项目监理</t>
  </si>
  <si>
    <t>http://lssggzy.lishui.gov.cn/art/2022/10/18/art_1229661812_188317.html</t>
  </si>
  <si>
    <t>A3311011160012074</t>
  </si>
  <si>
    <t>二中东侧道路（城北路-寿元路）道路工程</t>
  </si>
  <si>
    <t>http://lssggzy.lishui.gov.cn/art/2022/10/18/art_1229661812_188350.html</t>
  </si>
  <si>
    <t>A3311011160011973001001</t>
  </si>
  <si>
    <t>环西路延伸段道路工程(通济路-江滨路)</t>
  </si>
  <si>
    <t>http://lssggzy.lishui.gov.cn/art/2022/10/18/art_1229661852_188128.html</t>
  </si>
  <si>
    <t>A3311011160012074001001</t>
  </si>
  <si>
    <t>http://lssggzy.lishui.gov.cn/art/2022/10/18/art_1229661812_188252.html</t>
  </si>
  <si>
    <t>A3311011160012076001001</t>
  </si>
  <si>
    <t>景宁县溪口大桥复建工程</t>
  </si>
  <si>
    <t>http://lssggzy.lishui.gov.cn/art/2022/10/18/art_1229662190_187942.html</t>
  </si>
  <si>
    <t>A3311011160012025001001</t>
  </si>
  <si>
    <t>松阳县水利博物馆提升改造项目设计采购施工（EPC）总承包开标记录公示</t>
  </si>
  <si>
    <t>http://lssggzy.lishui.gov.cn/art/2022/10/19/art_1229662157_188079.html</t>
  </si>
  <si>
    <t>A3311011160012075001001</t>
  </si>
  <si>
    <t>河湾路(城北街-徐宅路)道路工程</t>
  </si>
  <si>
    <t>http://lssggzy.lishui.gov.cn/art/2022/10/19/art_1229661812_188254.html</t>
  </si>
  <si>
    <t>A3311011160012108001001</t>
  </si>
  <si>
    <t>莲都区黄村乡生活污水设施“强基增效双提标”建设改造项目开标记录公示</t>
  </si>
  <si>
    <t>http://lssggzy.lishui.gov.cn/art/2022/10/20/art_1229661852_188131.html</t>
  </si>
  <si>
    <t>A3311011160012033001001</t>
  </si>
  <si>
    <t>2022年青田县县道提升改造工程和2022年青田县农村公路安全生命防护工程</t>
  </si>
  <si>
    <t>http://lssggzy.lishui.gov.cn/art/2022/10/20/art_1229661956_188532.html</t>
  </si>
  <si>
    <t>A3311011160012086001001</t>
  </si>
  <si>
    <t>丽水南城余庄前机场迁建安置小区工程</t>
  </si>
  <si>
    <t>http://lssggzy.lishui.gov.cn/art/2022/10/20/art_1229661812_188255.html</t>
  </si>
  <si>
    <t>A3311011160012035</t>
  </si>
  <si>
    <t>遂昌县吴突头小区项目（一期）全过程代建开发项目</t>
  </si>
  <si>
    <t>http://lssggzy.lishui.gov.cn/art/2022/10/21/art_1229662124_188309.html</t>
  </si>
  <si>
    <t>A3311011160012035001001</t>
  </si>
  <si>
    <t>遂昌县吴突头小区项目（一期）全过程代建开发项目开标记录公示</t>
  </si>
  <si>
    <t>http://lssggzy.lishui.gov.cn/art/2022/10/21/art_1229662124_188195.html</t>
  </si>
  <si>
    <t>A3311011160012101001001</t>
  </si>
  <si>
    <t>莲都区雅溪水库综合利用提升工程前期工作咨询服务开标记录公示</t>
  </si>
  <si>
    <t>http://lssggzy.lishui.gov.cn/art/2022/10/21/art_1229661852_188137.html</t>
  </si>
  <si>
    <t>A3311011160012079002001</t>
  </si>
  <si>
    <t>景宁县红星街道团结小区公寓安置二期工程监理开标记录公示</t>
  </si>
  <si>
    <t>http://lssggzy.lishui.gov.cn/art/2022/10/21/art_1229662190_187962.html</t>
  </si>
  <si>
    <t>A3311011160012014001001</t>
  </si>
  <si>
    <t>丽水松阳110千伏象溪片区清洁能源汇集站工程设计采购施工（EPC）总承包开标记录公示</t>
  </si>
  <si>
    <t>http://lssggzy.lishui.gov.cn/art/2022/10/21/art_1229662157_188085.html</t>
  </si>
  <si>
    <t>A3311011160012034</t>
  </si>
  <si>
    <t>遂昌县李家山小区项目（一期）全过程代建开发项目</t>
  </si>
  <si>
    <t>http://lssggzy.lishui.gov.cn/art/2022/10/21/art_1229662124_188311.html</t>
  </si>
  <si>
    <t>A3311011160012102001001</t>
  </si>
  <si>
    <t>莲都区雅溪镇生活污水设施“强基增效双提标”建设改造项目开标记录公示</t>
  </si>
  <si>
    <t>http://lssggzy.lishui.gov.cn/art/2022/10/21/art_1229661852_188134.html</t>
  </si>
  <si>
    <t>A3311011160012114001001</t>
  </si>
  <si>
    <t>峰源乡生活污水设施“强基增效双提标”建设改造项目开标记录公示</t>
  </si>
  <si>
    <t>http://lssggzy.lishui.gov.cn/art/2022/10/21/art_1229661852_188145.html</t>
  </si>
  <si>
    <t>A3311011160012053001001</t>
  </si>
  <si>
    <t>松阳县龙丽线望松至北山路段交通安全整治提升工程设计采购施工（EPC）总承包开标记录公示</t>
  </si>
  <si>
    <t>http://lssggzy.lishui.gov.cn/art/2022/10/21/art_1229662157_188092.html</t>
  </si>
  <si>
    <t>A3311011160012034001001</t>
  </si>
  <si>
    <t>遂昌县李家山小区项目（一期）全过程代建开发项目开标记录公示</t>
  </si>
  <si>
    <t>http://lssggzy.lishui.gov.cn/art/2022/10/21/art_1229662124_188187.html</t>
  </si>
  <si>
    <t>A3311011160012072001001</t>
  </si>
  <si>
    <t>遂昌县“四好农村路”建设-2022年农村公路改建工程</t>
  </si>
  <si>
    <t>http://lssggzy.lishui.gov.cn/art/2022/10/21/art_1229662124_188190.html</t>
  </si>
  <si>
    <t>A3311011160012092001001</t>
  </si>
  <si>
    <t>缙云县舒洪镇污水处理微动力提升 （扩建）工程</t>
  </si>
  <si>
    <t>http://lssggzy.lishui.gov.cn/art/2022/10/21/art_1229662089_187888.html</t>
  </si>
  <si>
    <t>A3311011160012072</t>
  </si>
  <si>
    <t>http://lssggzy.lishui.gov.cn/art/2022/10/21/art_1229662124_188304.html</t>
  </si>
  <si>
    <t>A3311011160012095001001</t>
  </si>
  <si>
    <t>碧湖镇通济路路口改造工程</t>
  </si>
  <si>
    <t>http://lssggzy.lishui.gov.cn/art/2022/10/21/art_1229661852_188142.html</t>
  </si>
  <si>
    <t>A3311011160012096001001</t>
  </si>
  <si>
    <t>九龙国家湿地公园文化创作基地项目-土石方（基坑支护）工程</t>
  </si>
  <si>
    <t>http://lssggzy.lishui.gov.cn/art/2022/10/21/art_1229661852_188140.html</t>
  </si>
  <si>
    <t>A3311011160012049001001</t>
  </si>
  <si>
    <t>景宁县全域旅游基础设施配套工程（景区城标识系统）总承包</t>
  </si>
  <si>
    <t>http://lssggzy.lishui.gov.cn/art/2022/10/21/art_1229662190_187955.html</t>
  </si>
  <si>
    <t>A3311011160012067001001</t>
  </si>
  <si>
    <t>大港头镇农村生活污水设施“强基增效双提标”建设改造项目开标记录公示</t>
  </si>
  <si>
    <t>http://lssggzy.lishui.gov.cn/art/2022/10/24/art_1229661852_188148.html</t>
  </si>
  <si>
    <t>A3311011160012105001001</t>
  </si>
  <si>
    <t>浙西南粮食物资仓储物流园区项目工程勘察开标记录公示</t>
  </si>
  <si>
    <t>http://lssggzy.lishui.gov.cn/art/2022/10/24/art_1229661812_188256.html</t>
  </si>
  <si>
    <t>A3311011160012048</t>
  </si>
  <si>
    <t>丽水市关下路与好溪路交叉西北侧地块商住用房项目室外附属工程</t>
  </si>
  <si>
    <t>http://lssggzy.lishui.gov.cn/art/2022/10/24/art_1229661812_188394.html</t>
  </si>
  <si>
    <t>A3311011160012060</t>
  </si>
  <si>
    <t>丽水市中医院中医传承创新楼工程—气动物流系统采购项目</t>
  </si>
  <si>
    <t>http://lssggzy.lishui.gov.cn/art/2022/10/24/art_1229661812_188372.html</t>
  </si>
  <si>
    <t>A3311011160012042</t>
  </si>
  <si>
    <t>丽水市妇幼保健院儿童健康大楼及地下停车场工程监理</t>
  </si>
  <si>
    <t>http://lssggzy.lishui.gov.cn/art/2022/10/24/art_1229661812_188397.html</t>
  </si>
  <si>
    <t>A3311011160012093001001</t>
  </si>
  <si>
    <t>莲都区岩泉街道双黄卫生院迁建项目</t>
  </si>
  <si>
    <t>http://lssggzy.lishui.gov.cn/art/2022/10/24/art_1229661852_188151.html</t>
  </si>
  <si>
    <t>A3311011160012066002001</t>
  </si>
  <si>
    <t>青田县城市天然气利用工程一期（中部组团气源站）</t>
  </si>
  <si>
    <t>http://lssggzy.lishui.gov.cn/art/2022/10/24/art_1229661956_188533.html</t>
  </si>
  <si>
    <t>A3311011160012091001001</t>
  </si>
  <si>
    <t>青田腊口镇大搬快聚安置点基础设施工程（龙山头农产品加工园一期）</t>
  </si>
  <si>
    <t>http://lssggzy.lishui.gov.cn/art/2022/10/24/art_1229661956_188534.html</t>
  </si>
  <si>
    <t>A3311011160012094001001</t>
  </si>
  <si>
    <t>青田县温溪镇综合文化服务中心新建工程设计开标记录公示</t>
  </si>
  <si>
    <t>http://lssggzy.lishui.gov.cn/art/2022/10/25/art_1229661956_188535.html</t>
  </si>
  <si>
    <t>A3311011160012031001001</t>
  </si>
  <si>
    <t>丽水莲都采桑社区项目EPC总承包开标记录公示</t>
  </si>
  <si>
    <t>http://lssggzy.lishui.gov.cn/art/2022/10/25/art_1229661852_188154.html</t>
  </si>
  <si>
    <t>云和县木玩智创空间-人才公寓设计（方案、初步设计）开标记录表</t>
  </si>
  <si>
    <t>http://lssggzy.lishui.gov.cn/art/2022/10/25/art_1229661989_188076.html</t>
  </si>
  <si>
    <t>A3311011160011992001001</t>
  </si>
  <si>
    <t>2023年景宁县普通国道、县道公路日常养护与小修保养总承包项目</t>
  </si>
  <si>
    <t>http://lssggzy.lishui.gov.cn/art/2022/10/25/art_1229662190_187971.html</t>
  </si>
  <si>
    <t>A3311011160012085001001</t>
  </si>
  <si>
    <t>缙云县中医医院迁建项目与缙云县中医医院感染楼及门诊楼建设工程-医用净化、医用气体及防辐射防护工程开标记录公示</t>
  </si>
  <si>
    <t>http://lssggzy.lishui.gov.cn/art/2022/10/26/art_1229662089_187897.html</t>
  </si>
  <si>
    <t>A3311011160012077001001</t>
  </si>
  <si>
    <t>碧湖大桥改扩建工程监理开标记录公示</t>
  </si>
  <si>
    <t>http://lssggzy.lishui.gov.cn/art/2022/10/26/art_1229661852_188159.html</t>
  </si>
  <si>
    <t>A3311011160012056001001</t>
  </si>
  <si>
    <t>莲都区白桥双创中心南区地块项目监理开标记录公示</t>
  </si>
  <si>
    <t>http://lssggzy.lishui.gov.cn/art/2022/10/26/art_1229661852_188157.html</t>
  </si>
  <si>
    <t>A3311011160012099001001</t>
  </si>
  <si>
    <t>丽缙智能装备高新技术产业园区特色产业园工程一期-市政道路项目I标段</t>
  </si>
  <si>
    <t>http://lssggzy.lishui.gov.cn/art/2022/10/26/art_1229662089_187905.html</t>
  </si>
  <si>
    <t>A3311011160012097001001</t>
  </si>
  <si>
    <t>丽缙智能装备高新技术产业园区特色产业园工程一期-标准厂房项目</t>
  </si>
  <si>
    <t>http://lssggzy.lishui.gov.cn/art/2022/10/26/art_1229662089_187912.html</t>
  </si>
  <si>
    <t>A3311011160011530</t>
  </si>
  <si>
    <t>http://lssggzy.lishui.gov.cn/art/2022/10/26/art_1229661812_188568.html</t>
  </si>
  <si>
    <t>A3311011160011991001001</t>
  </si>
  <si>
    <t>吴垵公园项目设计开标记录公示</t>
  </si>
  <si>
    <t>http://lssggzy.lishui.gov.cn/art/2022/10/27/art_1229661812_188257.html</t>
  </si>
  <si>
    <t>A3311011160012103001001</t>
  </si>
  <si>
    <t>青田县温溪一中迁建工程设计开标记录公示</t>
  </si>
  <si>
    <t>http://lssggzy.lishui.gov.cn/art/2022/10/27/art_1229661956_188536.html</t>
  </si>
  <si>
    <t>A3311011160011991</t>
  </si>
  <si>
    <t>吴垵公园项目设计</t>
  </si>
  <si>
    <t>http://lssggzy.lishui.gov.cn/art/2022/10/27/art_1229661812_188402.html</t>
  </si>
  <si>
    <t>A3311011160011987001001</t>
  </si>
  <si>
    <t>绿谷未来社区公园项目设计开标记录公示</t>
  </si>
  <si>
    <t>http://lssggzy.lishui.gov.cn/art/2022/10/28/art_1229661812_188258.html</t>
  </si>
  <si>
    <t>A3311011160012050001001</t>
  </si>
  <si>
    <t>龙泉市八都溪流域八都镇下游段综合治理工程开标记录公示</t>
  </si>
  <si>
    <t>http://lssggzy.lishui.gov.cn/art/2022/10/31/art_1229661923_187758.html</t>
  </si>
  <si>
    <t>A3311011160012109001001</t>
  </si>
  <si>
    <t>高溪市民中心项目设计开标记录公示</t>
  </si>
  <si>
    <t>http://lssggzy.lishui.gov.cn/art/2022/10/31/art_1229661852_188161.html</t>
  </si>
  <si>
    <t>A3311011160012112002001</t>
  </si>
  <si>
    <t>丽水工业园区企业服务中心大厦项目全过程咨询开标记录公示</t>
  </si>
  <si>
    <t>http://lssggzy.lishui.gov.cn/art/2022/10/31/art_1229661852_188164.html</t>
  </si>
  <si>
    <t>A3311011160012117001001</t>
  </si>
  <si>
    <t>遂昌县杂交水稻制种全链条服务项目(金竹)</t>
  </si>
  <si>
    <t>http://lssggzy.lishui.gov.cn/art/2022/10/31/art_1229662124_188199.html</t>
  </si>
  <si>
    <t>A3311011160012117</t>
  </si>
  <si>
    <t>http://lssggzy.lishui.gov.cn/art/2022/10/31/art_1229662124_188302.html</t>
  </si>
  <si>
    <t>A3311011160012111001001</t>
  </si>
  <si>
    <t>高溪市民中心项目全过程咨询开标记录公示</t>
  </si>
  <si>
    <t>http://lssggzy.lishui.gov.cn/art/2022/11/1/art_1229661852_188169.html</t>
  </si>
  <si>
    <t>A3311011160012055001001</t>
  </si>
  <si>
    <t>碧湖镇镇域自来水管网提升改造工程监理开标记录公示</t>
  </si>
  <si>
    <t>http://lssggzy.lishui.gov.cn/art/2022/11/1/art_1229661852_188172.html</t>
  </si>
  <si>
    <t>A3311011160012141001001</t>
  </si>
  <si>
    <t>景宁畲族自治县公共交通综合城市停车场工程</t>
  </si>
  <si>
    <t>http://lssggzy.lishui.gov.cn/art/2022/11/1/art_1229662190_187980.html</t>
  </si>
  <si>
    <t>A3311011160012133001001</t>
  </si>
  <si>
    <t>2021年美丽县城建设项目—缙云县鼎湖隧道景观提升工程</t>
  </si>
  <si>
    <t>http://lssggzy.lishui.gov.cn/art/2022/11/1/art_1229662089_187919.html</t>
  </si>
  <si>
    <t>A3311011160012071001001</t>
  </si>
  <si>
    <t>2022-2025年农村生活污水治理设施提升改造项目（2022年农村生活污水治理设施提升改造项目）-垵口乡桂洋村外蓬、石仓村仓库坛、垵口村垵口、乐山头村生活污水处理设施提升改造</t>
  </si>
  <si>
    <t>http://lssggzy.lishui.gov.cn/art/2022/11/1/art_1229662124_188192.html</t>
  </si>
  <si>
    <t>A3311011160012121001001</t>
  </si>
  <si>
    <t>庆元县城东区块供水工程（二期）—无负压智慧泵房设备采购与安装开标记录公示</t>
  </si>
  <si>
    <t>http://lssggzy.lishui.gov.cn/art/2022/11/2/art_1229662056_187993.html</t>
  </si>
  <si>
    <t>A3311011160012124001001</t>
  </si>
  <si>
    <t>庆元县毛垟溪、梅溪流域综合治理（二期）工程开标记录公示</t>
  </si>
  <si>
    <t>http://lssggzy.lishui.gov.cn/art/2022/11/2/art_1229662056_187996.html</t>
  </si>
  <si>
    <t>A3311011160012075</t>
  </si>
  <si>
    <t>http://lssggzy.lishui.gov.cn/art/2022/11/2/art_1229661812_188338.html</t>
  </si>
  <si>
    <t>A3311011160012086</t>
  </si>
  <si>
    <t>http://lssggzy.lishui.gov.cn/art/2022/11/2/art_1229661812_188335.html</t>
  </si>
  <si>
    <t>A3311011160012150001001</t>
  </si>
  <si>
    <t>云和县中等职业技术学校产教融合中心二期工程设计开标记录公示</t>
  </si>
  <si>
    <t>http://lssggzy.lishui.gov.cn/art/2022/11/3/art_1229661989_188083.html</t>
  </si>
  <si>
    <t>A3311011160011933002001</t>
  </si>
  <si>
    <t>遂昌县兴安华庭二期EPC工程总承包监理开标记录公示</t>
  </si>
  <si>
    <t>http://lssggzy.lishui.gov.cn/art/2022/11/3/art_1229662124_188201.html</t>
  </si>
  <si>
    <t>遂昌县兴安华庭二期EPC工程总承包监理</t>
  </si>
  <si>
    <t>http://lssggzy.lishui.gov.cn/art/2022/11/3/art_1229662124_188299.html</t>
  </si>
  <si>
    <t>A3311011160012089001001</t>
  </si>
  <si>
    <t>松阳县赤寿生态工业区块近期第二阶段基础设施工程-电力工程古寿3305线土建部分设计采购施工（EPC）总承包开标记录公示</t>
  </si>
  <si>
    <t>http://lssggzy.lishui.gov.cn/art/2022/11/3/art_1229662157_188097.html</t>
  </si>
  <si>
    <t>A3311011160012140001001</t>
  </si>
  <si>
    <t>遂昌县人民医院迁建工程(遂昌县公共卫生应急防控设施工程)-弱电智能化工程</t>
  </si>
  <si>
    <t>http://lssggzy.lishui.gov.cn/art/2022/11/3/art_1229662124_188196.html</t>
  </si>
  <si>
    <t>A3311011160012140</t>
  </si>
  <si>
    <t>http://lssggzy.lishui.gov.cn/art/2022/11/3/art_1229662124_188298.html</t>
  </si>
  <si>
    <t>A3311011160012084001001</t>
  </si>
  <si>
    <t>丽水南城生态停车场改造提升项目-东扩生态停车场及配套工程</t>
  </si>
  <si>
    <t>http://lssggzy.lishui.gov.cn/art/2022/11/3/art_1229661812_188259.html</t>
  </si>
  <si>
    <t>A3311011160012145</t>
  </si>
  <si>
    <t>遂昌县吴突头小区项目（一期）全过程代建开发项目监理</t>
  </si>
  <si>
    <t>http://lssggzy.lishui.gov.cn/art/2022/11/4/art_1229662124_188295.html</t>
  </si>
  <si>
    <t>A3311011160012145001001</t>
  </si>
  <si>
    <t>遂昌县吴突头小区项目（一期）全过程代建开发项目监理开标记录公示</t>
  </si>
  <si>
    <t>http://lssggzy.lishui.gov.cn/art/2022/11/4/art_1229662124_188204.html</t>
  </si>
  <si>
    <t>A3311011160012098001001</t>
  </si>
  <si>
    <t>丽缙智能装备高新技术产业园区特色产业园工程一期-标准厂房项目施工监理开标记录公示</t>
  </si>
  <si>
    <t>http://lssggzy.lishui.gov.cn/art/2022/11/4/art_1229662089_187926.html</t>
  </si>
  <si>
    <t>A3311011160011565001001</t>
  </si>
  <si>
    <t>青田县环太鹤湖水利枢纽至高湾生态护岸工程油竹段、圩仁段开标记录公示</t>
  </si>
  <si>
    <t>http://lssggzy.lishui.gov.cn/art/2022/11/4/art_1229661956_188537.html</t>
  </si>
  <si>
    <t>A3311011160012113001001</t>
  </si>
  <si>
    <t>高溪区块生态修复项目开标记录公示</t>
  </si>
  <si>
    <t>http://lssggzy.lishui.gov.cn/art/2022/11/4/art_1229661852_188175.html</t>
  </si>
  <si>
    <t>A3311011160012127001001</t>
  </si>
  <si>
    <t>缙云县舒洪黄龙国家农村产业融合发展提升项目—舒洪镇振中路北延伸工程</t>
  </si>
  <si>
    <t>http://lssggzy.lishui.gov.cn/art/2022/11/4/art_1229662089_187934.html</t>
  </si>
  <si>
    <t>A3311011160012105</t>
  </si>
  <si>
    <t>浙西南粮食物资仓储物流园区项目工程勘察</t>
  </si>
  <si>
    <t>http://lssggzy.lishui.gov.cn/art/2022/11/7/art_1229661812_188323.html</t>
  </si>
  <si>
    <t>A3311011160012143</t>
  </si>
  <si>
    <t>遂昌县李家山小区项目（一期）全过程代建开发项目施工监理</t>
  </si>
  <si>
    <t>http://lssggzy.lishui.gov.cn/art/2022/11/8/art_1229662124_188296.html</t>
  </si>
  <si>
    <t>A3311011160012125001001</t>
  </si>
  <si>
    <t>龙泉市八都镇溪坪区块基础设施建设项目（二期）开标记录公示</t>
  </si>
  <si>
    <t>http://lssggzy.lishui.gov.cn/art/2022/11/8/art_1229661923_187765.html</t>
  </si>
  <si>
    <t>A3311011160012143001001</t>
  </si>
  <si>
    <t>遂昌县李家山小区项目（一期）全过程代建开发项目施工监理开标记录公示</t>
  </si>
  <si>
    <t>http://lssggzy.lishui.gov.cn/art/2022/11/8/art_1229662124_188207.html</t>
  </si>
  <si>
    <t>A3311011160012165001001</t>
  </si>
  <si>
    <t>丽水莲都采桑社区项目全过程工程咨询服务开标记录公示</t>
  </si>
  <si>
    <t>http://lssggzy.lishui.gov.cn/art/2022/11/8/art_1229661852_188178.html</t>
  </si>
  <si>
    <t>A3311011160012065</t>
  </si>
  <si>
    <t>丽水市应急救援中心装修改造项目设计采购施工（EPC）总承包</t>
  </si>
  <si>
    <t>http://lssggzy.lishui.gov.cn/art/2022/11/8/art_1229661812_188361.html</t>
  </si>
  <si>
    <t>A3311011160012065001001</t>
  </si>
  <si>
    <t>http://lssggzy.lishui.gov.cn/art/2022/11/8/art_1229661812_188260.html</t>
  </si>
  <si>
    <t>A3311011160012178001001</t>
  </si>
  <si>
    <t>小山坑(镇区段)景观改造提升项目</t>
  </si>
  <si>
    <t>http://lssggzy.lishui.gov.cn/art/2022/11/8/art_1229661852_188182.html</t>
  </si>
  <si>
    <t>A3311011160012054001001</t>
  </si>
  <si>
    <t>碧湖镇镇域自来水管网提升改造工程设计采购施工（EPC）总承包开标记录公示</t>
  </si>
  <si>
    <t>http://lssggzy.lishui.gov.cn/art/2022/11/9/art_1229661852_188185.html</t>
  </si>
  <si>
    <t>A3311011160012171</t>
  </si>
  <si>
    <t>丽水市城市内河整治提升工程全过程工程咨询服务</t>
  </si>
  <si>
    <t>http://lssggzy.lishui.gov.cn/art/2022/11/9/art_1229661812_188297.html</t>
  </si>
  <si>
    <t>A3311011160012171001001</t>
  </si>
  <si>
    <t>丽水市城市内河整治提升工程全过程工程咨询服务开标记录公示</t>
  </si>
  <si>
    <t>http://lssggzy.lishui.gov.cn/art/2022/11/9/art_1229661812_188261.html</t>
  </si>
  <si>
    <t>A3311011160012146001001</t>
  </si>
  <si>
    <t>丽水东西岩客运综合交通枢纽工程设计开标记录公示</t>
  </si>
  <si>
    <t>http://lssggzy.lishui.gov.cn/art/2022/11/9/art_1229661852_188188.html</t>
  </si>
  <si>
    <t>A3311011160012119001001</t>
  </si>
  <si>
    <t>庆元县县城供水工程（2022年～2028年）总承包（EPC）开标记录公示</t>
  </si>
  <si>
    <t>http://lssggzy.lishui.gov.cn/art/2022/11/9/art_1229662056_188003.html</t>
  </si>
  <si>
    <t>A3311011160012160001001</t>
  </si>
  <si>
    <t>青田县华侨医院新建工程（一期）设计开标记录公示</t>
  </si>
  <si>
    <t>http://lssggzy.lishui.gov.cn/art/2022/11/9/art_1229661956_188538.html</t>
  </si>
  <si>
    <t>A3311011160012142001001</t>
  </si>
  <si>
    <t>景宁畲族自治县公共交通综合城市停车场工程监理开标记录公示</t>
  </si>
  <si>
    <t>http://lssggzy.lishui.gov.cn/art/2022/11/9/art_1229662190_187988.html</t>
  </si>
  <si>
    <t>A3311011160012168001001</t>
  </si>
  <si>
    <t>松阳县育英小学-全直流变频多联式空调采购与安装项目</t>
  </si>
  <si>
    <t>http://lssggzy.lishui.gov.cn/art/2022/11/9/art_1229662157_188100.html</t>
  </si>
  <si>
    <t>A3311011160012162001001</t>
  </si>
  <si>
    <t>青田县船寮镇赤岩工业园区道路网及人行道改造提升工程</t>
  </si>
  <si>
    <t>http://lssggzy.lishui.gov.cn/art/2022/11/9/art_1229661956_188539.html</t>
  </si>
  <si>
    <t>A3311011160012135001001</t>
  </si>
  <si>
    <t>浙西南粮食物资仓储物流园区项目工程设计开标记录公示</t>
  </si>
  <si>
    <t>http://lssggzy.lishui.gov.cn/art/2022/11/11/art_1229661812_188262.html</t>
  </si>
  <si>
    <t>A3311011160012179001001</t>
  </si>
  <si>
    <t>庆元县人民医院迁建工程—医用纯水系统设备采购与安装开标记录公示</t>
  </si>
  <si>
    <t>http://lssggzy.lishui.gov.cn/art/2022/11/11/art_1229662056_188010.html</t>
  </si>
  <si>
    <t>A3311011160012153001001</t>
  </si>
  <si>
    <t>龙泉市瓯江建材有限公司年产105万吨机制砂生产线建设项目-设备采购及安装开标记录公示</t>
  </si>
  <si>
    <t>http://lssggzy.lishui.gov.cn/art/2022/11/11/art_1229661923_187785.html</t>
  </si>
  <si>
    <t>A3311011160011987</t>
  </si>
  <si>
    <t>绿谷未来社区公园项目设计</t>
  </si>
  <si>
    <t>http://lssggzy.lishui.gov.cn/art/2022/11/11/art_1229661812_188403.html</t>
  </si>
  <si>
    <t>A3311011160012071</t>
  </si>
  <si>
    <t>http://lssggzy.lishui.gov.cn/art/2022/11/11/art_1229662124_188305.html</t>
  </si>
  <si>
    <t>市政</t>
  </si>
  <si>
    <t>A3311011160012122001001</t>
  </si>
  <si>
    <t>2022年龙泉市“四好农村路”路况提升工程</t>
  </si>
  <si>
    <t>http://lssggzy.lishui.gov.cn/art/2022/11/11/art_1229661923_187776.html</t>
  </si>
  <si>
    <t>A3311011160012148001001</t>
  </si>
  <si>
    <t>莲都区白桥双创中心南区地块项目设计采购施工（EPC）总承包开标记录公示</t>
  </si>
  <si>
    <t>http://lssggzy.lishui.gov.cn/art/2022/11/14/art_1229661852_188191.html</t>
  </si>
  <si>
    <t>A3311011160012156001001</t>
  </si>
  <si>
    <t>青田海溪2.2兆瓦渔光互补光伏电站项目设计采购施工（EPC）总承包开标记录公示</t>
  </si>
  <si>
    <t>http://lssggzy.lishui.gov.cn/art/2022/11/14/art_1229661956_188540.html</t>
  </si>
  <si>
    <t>A3311011160011950</t>
  </si>
  <si>
    <t>http://lssggzy.lishui.gov.cn/art/2022/11/14/art_1229661812_188407.html</t>
  </si>
  <si>
    <t>A3311011160011899</t>
  </si>
  <si>
    <t>http://lssggzy.lishui.gov.cn/art/2022/11/14/art_1229661812_188416.html</t>
  </si>
  <si>
    <t>A3311011160011891</t>
  </si>
  <si>
    <t>http://lssggzy.lishui.gov.cn/art/2022/11/14/art_1229661812_188418.html</t>
  </si>
  <si>
    <t>A3311011160011794</t>
  </si>
  <si>
    <t>http://lssggzy.lishui.gov.cn/art/2022/11/14/art_1229661812_188431.html</t>
  </si>
  <si>
    <t>A3311011160011711</t>
  </si>
  <si>
    <t>http://lssggzy.lishui.gov.cn/art/2022/11/14/art_1229661812_188448.html</t>
  </si>
  <si>
    <t>A3311011160012173</t>
  </si>
  <si>
    <t>遂昌县金竹镇叶村至高坪乡岱岭农村道路改建工程(弃土场变更)</t>
  </si>
  <si>
    <t>http://lssggzy.lishui.gov.cn/art/2022/11/14/art_1229662124_188292.html</t>
  </si>
  <si>
    <t>A3311011160012173001001</t>
  </si>
  <si>
    <t>http://lssggzy.lishui.gov.cn/art/2022/11/14/art_1229662124_188210.html</t>
  </si>
  <si>
    <t>A3311011160011731</t>
  </si>
  <si>
    <t>http://lssggzy.lishui.gov.cn/art/2022/11/14/art_1229661812_188444.html</t>
  </si>
  <si>
    <t>A3311011160012164001001</t>
  </si>
  <si>
    <t>畲乡之巅上山头节点提升工程</t>
  </si>
  <si>
    <t>http://lssggzy.lishui.gov.cn/art/2022/11/14/art_1229662190_187995.html</t>
  </si>
  <si>
    <t>A3311011160012088</t>
  </si>
  <si>
    <t>丽水南城商务中心项目设计采购施工（EPC）总承包</t>
  </si>
  <si>
    <t>http://lssggzy.lishui.gov.cn/art/2022/11/15/art_1229661812_188331.html</t>
  </si>
  <si>
    <t>A3311011160012172001001</t>
  </si>
  <si>
    <t>中德（缙云）创业园工程-会展中心电梯采购开标记录公示</t>
  </si>
  <si>
    <t>http://lssggzy.lishui.gov.cn/art/2022/11/15/art_1229662089_187943.html</t>
  </si>
  <si>
    <t>A3311011160012131001001</t>
  </si>
  <si>
    <t>龙泉市龙泉溪二期（河村-小白岸段）治理工程Ⅱ标-堰坝工程开标记录公示</t>
  </si>
  <si>
    <t>http://lssggzy.lishui.gov.cn/art/2022/11/15/art_1229661923_187794.html</t>
  </si>
  <si>
    <t>A3311011160012182001001</t>
  </si>
  <si>
    <t>莲都区港口砂石料基地项目-取水、废水处理设备采购与安装开标记录公示</t>
  </si>
  <si>
    <t>http://lssggzy.lishui.gov.cn/art/2022/11/15/art_1229661852_188194.html</t>
  </si>
  <si>
    <t>A3311011160012088001001</t>
  </si>
  <si>
    <t>丽水南城商务中心项目设计采购施工（EPC）总承包开标记录公示</t>
  </si>
  <si>
    <t>http://lssggzy.lishui.gov.cn/art/2022/11/15/art_1229661812_188263.html</t>
  </si>
  <si>
    <t>A3311011160012161003001</t>
  </si>
  <si>
    <t>上垟镇通天桥竹材初加工点项目开标记录公示</t>
  </si>
  <si>
    <t>http://lssggzy.lishui.gov.cn/art/2022/11/15/art_1229661923_187805.html</t>
  </si>
  <si>
    <t>A3311011160012181001001</t>
  </si>
  <si>
    <t>丽水经济技术开发区园区基础设施改造提升工程（二期）- - 桥亭路（成大街- - 惠民街）提升改造工程</t>
  </si>
  <si>
    <t>http://lssggzy.lishui.gov.cn/art/2022/11/15/art_1229661812_188264.html</t>
  </si>
  <si>
    <t>A3311011160012084</t>
  </si>
  <si>
    <t>http://lssggzy.lishui.gov.cn/art/2022/11/15/art_1229661812_188336.html</t>
  </si>
  <si>
    <t>A3311011160012206001001</t>
  </si>
  <si>
    <t>青田县中医医院北山中心分院医技综合楼项目</t>
  </si>
  <si>
    <t>http://lssggzy.lishui.gov.cn/art/2022/11/15/art_1229661956_188541.html</t>
  </si>
  <si>
    <t>A3311011160012181</t>
  </si>
  <si>
    <t>http://lssggzy.lishui.gov.cn/art/2022/11/15/art_1229661812_188291.html</t>
  </si>
  <si>
    <t>A3311011160012189001001</t>
  </si>
  <si>
    <t>莲都区农村公路长寿命周期建设和养护项目开标记录公示</t>
  </si>
  <si>
    <t>http://lssggzy.lishui.gov.cn/art/2022/11/16/art_1229661852_188198.html</t>
  </si>
  <si>
    <t>A3311011160012187001001</t>
  </si>
  <si>
    <t>龙泉市瓯江建材有限公司年产105万吨机制砂生产线建设项目监理开标记录公示</t>
  </si>
  <si>
    <t>http://lssggzy.lishui.gov.cn/art/2022/11/16/art_1229661923_187814.html</t>
  </si>
  <si>
    <t>A3311011160012200001001</t>
  </si>
  <si>
    <t>庆元县低碳农业产业园低碳毛竹加工园项目开标记录公示</t>
  </si>
  <si>
    <t>http://lssggzy.lishui.gov.cn/art/2022/11/16/art_1229662056_188017.html</t>
  </si>
  <si>
    <t>A3311011160012205001001</t>
  </si>
  <si>
    <t>丽水古堰画乡景区重要交通节点景观建设、碧湖新城白桥园区道路节点改造提升建设、莲都区碧湖镇区块道路绿化提升工程开标记录公示</t>
  </si>
  <si>
    <t>http://lssggzy.lishui.gov.cn/art/2022/11/16/art_1229661852_188202.html</t>
  </si>
  <si>
    <t>A3311011160012175001001</t>
  </si>
  <si>
    <t>缙云县第二人民医院迁建工程电梯设备采购与安装项目开标记录公示</t>
  </si>
  <si>
    <t>http://lssggzy.lishui.gov.cn/art/2022/11/17/art_1229662089_187950.html</t>
  </si>
  <si>
    <t>A3311011160012104001001</t>
  </si>
  <si>
    <t>龙泉市中医医院迁建工程（装修工程）开标记录公示</t>
  </si>
  <si>
    <t>http://lssggzy.lishui.gov.cn/art/2022/11/17/art_1229661923_187823.html</t>
  </si>
  <si>
    <t>A3311011160012199001001</t>
  </si>
  <si>
    <t>青田县2023年普通国省道及县道公路小修保养总承包项目</t>
  </si>
  <si>
    <t>http://lssggzy.lishui.gov.cn/art/2022/11/17/art_1229661956_188542.html</t>
  </si>
  <si>
    <t>A3311011160012227001001</t>
  </si>
  <si>
    <t>莲都林场南山林区林地生态修复项目开标记录公示</t>
  </si>
  <si>
    <t>http://lssggzy.lishui.gov.cn/art/2022/11/18/art_1229661852_188205.html</t>
  </si>
  <si>
    <t>A3311011160012215001001</t>
  </si>
  <si>
    <t>缙云县大洋水库淹没区生态安全提升工程开标记录公示</t>
  </si>
  <si>
    <t>http://lssggzy.lishui.gov.cn/art/2022/11/18/art_1229662089_187958.html</t>
  </si>
  <si>
    <t>A3311011160012214</t>
  </si>
  <si>
    <t>丽水职业技术学院双高校建筑提升工程（农林生态综合实训基地及体育设施提升项目）</t>
  </si>
  <si>
    <t>http://lssggzy.lishui.gov.cn/art/2022/11/18/art_1229661812_188282.html</t>
  </si>
  <si>
    <t>A3311011160012183001001</t>
  </si>
  <si>
    <t>遂昌县颐养中心二期项目</t>
  </si>
  <si>
    <t>http://lssggzy.lishui.gov.cn/art/2022/11/18/art_1229662124_188213.html</t>
  </si>
  <si>
    <t>A3311011160012214001001</t>
  </si>
  <si>
    <t>http://lssggzy.lishui.gov.cn/art/2022/11/18/art_1229661812_188265.html</t>
  </si>
  <si>
    <t>A3311011160012218002001</t>
  </si>
  <si>
    <t>638国道庆元县景庆交界至照田圩段改建工程招标代理服务开标记录公示</t>
  </si>
  <si>
    <t>http://lssggzy.lishui.gov.cn/art/2022/11/21/art_1229662056_188025.html</t>
  </si>
  <si>
    <t>A3311011160012188001001</t>
  </si>
  <si>
    <t>[龙泉]龙泉市瓯江建材有限公司年产105万吨机制砂生产线建设项目-厂房及附属工程开标记录公示</t>
  </si>
  <si>
    <t>http://lssggzy.lishui.gov.cn/art/2022/11/21/art_1229661923_187832.html</t>
  </si>
  <si>
    <t>A3311011160012242001001</t>
  </si>
  <si>
    <t>莲都区联城中心幼儿园（香樟湾园区）改造工程</t>
  </si>
  <si>
    <t>http://lssggzy.lishui.gov.cn/art/2022/11/21/art_1229661852_188208.html</t>
  </si>
  <si>
    <t>A3311011160011616</t>
  </si>
  <si>
    <t>http://lssggzy.lishui.gov.cn/art/2022/11/21/art_1229661812_188559.html</t>
  </si>
  <si>
    <t>A3311011160011664</t>
  </si>
  <si>
    <t>http://lssggzy.lishui.gov.cn/art/2022/11/21/art_1229661812_188551.html</t>
  </si>
  <si>
    <t>A3311011160012209001001</t>
  </si>
  <si>
    <t>云和县实验小学改扩建工程（一期）</t>
  </si>
  <si>
    <t>http://lssggzy.lishui.gov.cn/art/2022/11/21/art_1229661989_188088.html</t>
  </si>
  <si>
    <t>A3311011160011748</t>
  </si>
  <si>
    <t>http://lssggzy.lishui.gov.cn/art/2022/11/21/art_1229661812_188440.html</t>
  </si>
  <si>
    <t>A3311011160012220001001</t>
  </si>
  <si>
    <t>缙云县东渡幼儿园（暂名)工程</t>
  </si>
  <si>
    <t>http://lssggzy.lishui.gov.cn/art/2022/11/21/art_1229662089_187966.html</t>
  </si>
  <si>
    <t>A3311011160011422</t>
  </si>
  <si>
    <t>http://lssggzy.lishui.gov.cn/art/2022/11/21/art_1229661812_188582.html</t>
  </si>
  <si>
    <t>A3311011160011424</t>
  </si>
  <si>
    <t>http://lssggzy.lishui.gov.cn/art/2022/11/21/art_1229661812_188581.html</t>
  </si>
  <si>
    <t>A3311011160012212002001</t>
  </si>
  <si>
    <t>丽水南城生态停车场改造提升项目全过程工程咨询服务开标记录公示</t>
  </si>
  <si>
    <t>http://lssggzy.lishui.gov.cn/art/2022/11/22/art_1229661812_188267.html</t>
  </si>
  <si>
    <t>A3311011160012107001001</t>
  </si>
  <si>
    <t>丽水市南明湖岸线改造工程（一期）</t>
  </si>
  <si>
    <t>http://lssggzy.lishui.gov.cn/art/2022/11/22/art_1229661812_188266.html</t>
  </si>
  <si>
    <t>A3311011160012107</t>
  </si>
  <si>
    <t>http://lssggzy.lishui.gov.cn/art/2022/11/22/art_1229661812_188310.html</t>
  </si>
  <si>
    <t>A3311011160012225001001</t>
  </si>
  <si>
    <t>勿忘农种业遂昌仓储中心项目</t>
  </si>
  <si>
    <t>http://lssggzy.lishui.gov.cn/art/2022/11/22/art_1229662124_188217.html</t>
  </si>
  <si>
    <t>A3311011160012201001001</t>
  </si>
  <si>
    <t>景宁惠明茶文化园区子项目惠明茶创业园工程设计开标记录公示</t>
  </si>
  <si>
    <t>http://lssggzy.lishui.gov.cn/art/2022/11/23/art_1229662190_188002.html</t>
  </si>
  <si>
    <t>A3311011160012252001001</t>
  </si>
  <si>
    <t>云和县生态产品价值实现示范区建设（云景生态产业园）雾溪河道初步设计开标记录公示</t>
  </si>
  <si>
    <t>http://lssggzy.lishui.gov.cn/art/2022/11/23/art_1229661989_188093.html</t>
  </si>
  <si>
    <t>A3311011160012234001001</t>
  </si>
  <si>
    <t>庆元县屏都综合新区香菇小镇工业区块基础设施配套建设项目土石方工程一标</t>
  </si>
  <si>
    <t>http://lssggzy.lishui.gov.cn/art/2022/11/23/art_1229662056_188031.html</t>
  </si>
  <si>
    <t>A3311011160012193</t>
  </si>
  <si>
    <t>2022-2025年农村生活污水治理设施提升改造项目（2022年农村生活污水治理设施提升改造项目）——云峰街道范村村至连头村生活污水处理设施提升改造</t>
  </si>
  <si>
    <t>http://lssggzy.lishui.gov.cn/art/2022/11/23/art_1229662124_188289.html</t>
  </si>
  <si>
    <t>A3311011160012193001001</t>
  </si>
  <si>
    <t>http://lssggzy.lishui.gov.cn/art/2022/11/23/art_1229662124_188220.html</t>
  </si>
  <si>
    <t>A3311011160012194001001</t>
  </si>
  <si>
    <t>2022-2025年农村生活污水治理设施提升改造项目（2022年农村生活污水治理设施提升改造项目）——云峰街道龙口村寺后生活污水处理设施提升改造</t>
  </si>
  <si>
    <t>http://lssggzy.lishui.gov.cn/art/2022/11/24/art_1229662124_188222.html</t>
  </si>
  <si>
    <t>A3311011160012194</t>
  </si>
  <si>
    <t>http://lssggzy.lishui.gov.cn/art/2022/11/24/art_1229662124_188288.html</t>
  </si>
  <si>
    <t>A3311011160011887001001</t>
  </si>
  <si>
    <t>庆元县淤上乡丘陵山地宜机化建设项目（土地平整项目）</t>
  </si>
  <si>
    <t>http://lssggzy.lishui.gov.cn/art/2022/11/24/art_1229662056_188037.html</t>
  </si>
  <si>
    <t>A3311011160012233001001</t>
  </si>
  <si>
    <t>龙泉市华楼街东延工程-执中大桥施工监理开标记录公示</t>
  </si>
  <si>
    <t>http://lssggzy.lishui.gov.cn/art/2022/11/25/art_1229661923_187850.html</t>
  </si>
  <si>
    <t>A3311011160012229001001</t>
  </si>
  <si>
    <t>龙泉市均溪流域水资源保障及水生态修复工程开标记录公示</t>
  </si>
  <si>
    <t>http://lssggzy.lishui.gov.cn/art/2022/11/25/art_1229661923_187841.html</t>
  </si>
  <si>
    <t>A3311011160012195</t>
  </si>
  <si>
    <t>2022-2025年农村生活污水治理设施提升改造项目（2022年农村生活污水治理设施提升改造项目）——云峰街道同心村陈岙生活污水处理设施提升改造</t>
  </si>
  <si>
    <t>http://lssggzy.lishui.gov.cn/art/2022/11/25/art_1229662124_188287.html</t>
  </si>
  <si>
    <t>A3311011160012195001001</t>
  </si>
  <si>
    <t>http://lssggzy.lishui.gov.cn/art/2022/11/25/art_1229662124_188224.html</t>
  </si>
  <si>
    <t>A3311011160012286001001</t>
  </si>
  <si>
    <t>船寮派出所业务技术及生活用房及青田县公安局档案管理中心船寮分中心工程</t>
  </si>
  <si>
    <t>http://lssggzy.lishui.gov.cn/art/2022/11/25/art_1229661956_188543.html</t>
  </si>
  <si>
    <t>A3311011160012248001001</t>
  </si>
  <si>
    <t>庆元县毛垟溪、梅溪流域综合治理工程（毛垟溪段）开标记录公示</t>
  </si>
  <si>
    <t>http://lssggzy.lishui.gov.cn/art/2022/11/28/art_1229662056_188043.html</t>
  </si>
  <si>
    <t>A3311011160012224001001</t>
  </si>
  <si>
    <t>莲都区幸福河湖工程-凤鸣河滩生态公园项目开标记录公示</t>
  </si>
  <si>
    <t>http://lssggzy.lishui.gov.cn/art/2022/11/28/art_1229661852_188211.html</t>
  </si>
  <si>
    <t>A3311011160012266001001</t>
  </si>
  <si>
    <t>缙云县农村生活污水治理建设工程—新川村等七个村治理项目</t>
  </si>
  <si>
    <t>http://lssggzy.lishui.gov.cn/art/2022/11/28/art_1229662089_187974.html</t>
  </si>
  <si>
    <t>A3311011160012245001001</t>
  </si>
  <si>
    <t>景宁县英川寨后至庆元合湖段公路生态修复工程（景宁段）</t>
  </si>
  <si>
    <t>http://lssggzy.lishui.gov.cn/art/2022/11/28/art_1229662190_188009.html</t>
  </si>
  <si>
    <t>A3311011160012241001001</t>
  </si>
  <si>
    <t>遂昌县2022-2025 年农村生活污水治理设施提升改造项目（2022年农村生活污水治理设施提升改造项目）--新路湾镇胡家村生活污水处理设施提升改造</t>
  </si>
  <si>
    <t>http://lssggzy.lishui.gov.cn/art/2022/11/28/art_1229662124_188226.html</t>
  </si>
  <si>
    <t>A3311011160012241</t>
  </si>
  <si>
    <t>http://lssggzy.lishui.gov.cn/art/2022/11/28/art_1229662124_188283.html</t>
  </si>
  <si>
    <t>A3311011160012264</t>
  </si>
  <si>
    <t>浙西南两库连通工程项目建议书阶段勘测咨询服务</t>
  </si>
  <si>
    <t>http://lssggzy.lishui.gov.cn/art/2022/11/29/art_1229661812_188273.html</t>
  </si>
  <si>
    <t>A3311011160012264001001</t>
  </si>
  <si>
    <t>浙西南两库连通工程项目建议书阶段勘测咨询服务开标记录公示</t>
  </si>
  <si>
    <t>http://lssggzy.lishui.gov.cn/art/2022/11/29/art_1229661812_188269.html</t>
  </si>
  <si>
    <t>A3311011160012261001001</t>
  </si>
  <si>
    <t>龙泉市芳野小微园三期项目监理开标记录公示</t>
  </si>
  <si>
    <t>http://lssggzy.lishui.gov.cn/art/2022/11/29/art_1229661923_187859.html</t>
  </si>
  <si>
    <t>A3311011160012203001001</t>
  </si>
  <si>
    <t>松阳县松阴溪流域水生态保护修复项目（一期）（2023年度）EPC（设计采购施工）总承包开标记录公示</t>
  </si>
  <si>
    <t>http://lssggzy.lishui.gov.cn/art/2022/11/29/art_1229662157_188104.html</t>
  </si>
  <si>
    <t>A3311011160012283</t>
  </si>
  <si>
    <t>遂昌县水系连通及水美乡村项目—灵山港流域幸福河湖建设</t>
  </si>
  <si>
    <t>http://lssggzy.lishui.gov.cn/art/2022/11/29/art_1229662124_188275.html</t>
  </si>
  <si>
    <t>A3311011160012283001001</t>
  </si>
  <si>
    <t>遂昌县水系连通及水美乡村项目—灵山港流域幸福河湖建设开标记录公示</t>
  </si>
  <si>
    <t>http://lssggzy.lishui.gov.cn/art/2022/11/29/art_1229662124_188228.html</t>
  </si>
  <si>
    <t>A3311011160012211001001</t>
  </si>
  <si>
    <t>丽水南城中学项目工程总承包(EPC)</t>
  </si>
  <si>
    <t>http://lssggzy.lishui.gov.cn/art/2022/11/29/art_1229661812_188268.html</t>
  </si>
  <si>
    <t>A3311011160012197</t>
  </si>
  <si>
    <t>2022-2025年农村生活污水治理设施提升改造项目（2022年农村生活污水治理设施提升改造项目）——云峰街道同心村至马头村生活污水处理设施提升改造</t>
  </si>
  <si>
    <t>http://lssggzy.lishui.gov.cn/art/2022/11/29/art_1229662124_188285.html</t>
  </si>
  <si>
    <t>A3311011160012197001001</t>
  </si>
  <si>
    <t>http://lssggzy.lishui.gov.cn/art/2022/11/29/art_1229662124_188230.html</t>
  </si>
  <si>
    <t>A3311011160012211</t>
  </si>
  <si>
    <t>http://lssggzy.lishui.gov.cn/art/2022/11/29/art_1229661812_188286.html</t>
  </si>
  <si>
    <t>A3311011160012284001001</t>
  </si>
  <si>
    <t>庆元县人民医院迁建工程—暖通设备采购与安装（第二次）开标记录公示</t>
  </si>
  <si>
    <t>http://lssggzy.lishui.gov.cn/art/2022/11/30/art_1229662056_188049.html</t>
  </si>
  <si>
    <t>A3311011160012294001001</t>
  </si>
  <si>
    <t>松阳县全民健身中心项目高压供电设备（施工及设备采购含配套的安装服务）（第二次）开标记录公示</t>
  </si>
  <si>
    <t>http://lssggzy.lishui.gov.cn/art/2022/11/30/art_1229662157_188108.html</t>
  </si>
  <si>
    <t>A3311011160012226</t>
  </si>
  <si>
    <t>莲都区幸福河湖工程-河长制公园项目开标记录公示</t>
  </si>
  <si>
    <t>http://lssggzy.lishui.gov.cn/art/2022/11/30/art_1229661852_188214.html</t>
  </si>
  <si>
    <t>A3311011160012238</t>
  </si>
  <si>
    <t>遂昌县2022-2025 年农村生活污水治理设施提升改造项目（2022 年农村生活污水治理设施 提升改造项目）——新路湾镇蕉川村二村、三村生活污水处理设施提升改造</t>
  </si>
  <si>
    <t>http://lssggzy.lishui.gov.cn/art/2022/11/30/art_1229662124_188281.html</t>
  </si>
  <si>
    <t>A3311011160012238001001</t>
  </si>
  <si>
    <t>http://lssggzy.lishui.gov.cn/art/2022/11/30/art_1229662124_188233.html</t>
  </si>
  <si>
    <t>A3311011160012216002001</t>
  </si>
  <si>
    <t>杭州电子科技大学丽水研究院改造项目</t>
  </si>
  <si>
    <t>http://lssggzy.lishui.gov.cn/art/2022/11/30/art_1229661812_188270.html</t>
  </si>
  <si>
    <t>A3311011160012217001001</t>
  </si>
  <si>
    <t>莲都林地生态修复（碧湖区块）项目开标记录公示</t>
  </si>
  <si>
    <t>http://lssggzy.lishui.gov.cn/art/2022/12/1/art_1229661852_188216.html</t>
  </si>
  <si>
    <t>A3311011160012282001001</t>
  </si>
  <si>
    <t>青田县中医医院北山中心分院医技综合楼项目-边坡治理</t>
  </si>
  <si>
    <t>http://lssggzy.lishui.gov.cn/art/2022/12/1/art_1229661956_188544.html</t>
  </si>
  <si>
    <t>A3311011160012239001001</t>
  </si>
  <si>
    <t>遂昌县2022-2025 年农村生活污水治理设施提升改造项目（2022 年农村生活污水治理设施 提升改造项目）——新路湾镇新溪村溪淤生活污水处理设施提升改造</t>
  </si>
  <si>
    <t>http://lssggzy.lishui.gov.cn/art/2022/12/1/art_1229662124_188235.html</t>
  </si>
  <si>
    <t>A3311011160012208002001</t>
  </si>
  <si>
    <t>外山至梅坑段工程施工监理开标记录公示</t>
  </si>
  <si>
    <t>http://lssggzy.lishui.gov.cn/art/2022/12/2/art_1229662190_188016.html</t>
  </si>
  <si>
    <t>A3311011160012247001001</t>
  </si>
  <si>
    <t>缙云综合客运枢纽工程设计开标记录公示</t>
  </si>
  <si>
    <t>http://lssggzy.lishui.gov.cn/art/2022/12/2/art_1229662089_187982.html</t>
  </si>
  <si>
    <t>A3311011160012243001001</t>
  </si>
  <si>
    <t>遂昌县2022年县城交通安全隐患整治工程</t>
  </si>
  <si>
    <t>http://lssggzy.lishui.gov.cn/art/2022/12/2/art_1229662124_188237.html</t>
  </si>
  <si>
    <t>A3311011160012255001001</t>
  </si>
  <si>
    <t>景宁惠明茶文化园区子项目惠明寺文化村工程</t>
  </si>
  <si>
    <t>http://lssggzy.lishui.gov.cn/art/2022/12/2/art_1229662190_188023.html</t>
  </si>
  <si>
    <t>A3311011160012300001001</t>
  </si>
  <si>
    <t>丽水市城市风廊及配套设施（东地路南延伸段）工程</t>
  </si>
  <si>
    <t>http://lssggzy.lishui.gov.cn/art/2022/12/2/art_1229661812_188271.html</t>
  </si>
  <si>
    <t>YZT-22GC-004</t>
  </si>
  <si>
    <t>云和县生物栖息繁衍廊道（堰坝）生态化改造项目</t>
  </si>
  <si>
    <t>http://lssggzy.lishui.gov.cn/art/2022/12/2/art_1229661989_187477.html</t>
  </si>
  <si>
    <t>A3311011160012135</t>
  </si>
  <si>
    <t>浙西南粮食物资仓储物流园区项目工程设计</t>
  </si>
  <si>
    <t>http://lssggzy.lishui.gov.cn/art/2022/12/4/art_1229661812_188303.html</t>
  </si>
  <si>
    <t>A3311011160012216</t>
  </si>
  <si>
    <t>http://lssggzy.lishui.gov.cn/art/2022/12/4/art_1229661812_188278.html</t>
  </si>
  <si>
    <t>A3311011160012243</t>
  </si>
  <si>
    <t>http://lssggzy.lishui.gov.cn/art/2022/12/4/art_1229662124_188279.html</t>
  </si>
  <si>
    <t>A3311011160012239</t>
  </si>
  <si>
    <t>http://lssggzy.lishui.gov.cn/art/2022/12/4/art_1229662124_188280.html</t>
  </si>
  <si>
    <t>A3311011160012273</t>
  </si>
  <si>
    <t>景宁县鹤溪街道严村村异地搬迁农民安置小区（大搬快聚）三通一平工程</t>
  </si>
  <si>
    <t>http://lssggzy.lishui.gov.cn/art/2022/12/5/art_1229662190_189637.html</t>
  </si>
  <si>
    <t>A3311011160012240</t>
  </si>
  <si>
    <t>遂昌县2022-2025年农村生活污水治理设施提升改造项目（2022年农村生活污水治理设施提升改造项目）--新路湾镇夹路畈村生活污水处理设施提升改造（零直排）</t>
  </si>
  <si>
    <t>http://lssggzy.lishui.gov.cn/art/2022/12/5/art_1229662124_189852.html</t>
  </si>
  <si>
    <t>A3311011160012250</t>
  </si>
  <si>
    <t>缙云县盘溪和贞溪流域综合治理—生态堰坝提升改造工程（美丽乡村水资源保障及水环境改造提升工程）工程总承包（EPC）</t>
  </si>
  <si>
    <t>http://lssggzy.lishui.gov.cn/art/2022/12/6/art_1229662089_189853.html</t>
  </si>
  <si>
    <t>A3311011160012268</t>
  </si>
  <si>
    <t>丽水经济技术开发区园区基础设施改造提升工程（二期）-白莲路（七百秧街-大沅街）路面改造工程</t>
  </si>
  <si>
    <t>http://lssggzy.lishui.gov.cn/art/2022/12/6/art_1229661812_189847.html</t>
  </si>
  <si>
    <t>A3311011160012223</t>
  </si>
  <si>
    <t>丽水市海潮河老旧小区改造暨历史街区改造项目(刘祠堂背历史文化街区改造)南部地块新建工程</t>
  </si>
  <si>
    <t>http://lssggzy.lishui.gov.cn/art/2022/12/6/art_1229661812_189848.html</t>
  </si>
  <si>
    <t>A3311011160012437</t>
  </si>
  <si>
    <t>这是一条数据国泰项目经理获取</t>
  </si>
  <si>
    <t>http://lssggzy.lishui.gov.cn/art/2022/12/7/art_1229661812_189846.html</t>
  </si>
  <si>
    <t>A3311011160012277</t>
  </si>
  <si>
    <t>2023年度遂昌县国省道、农村公路小修保养工程</t>
  </si>
  <si>
    <t>http://lssggzy.lishui.gov.cn/art/2022/12/7/art_1229662124_189851.html</t>
  </si>
  <si>
    <t>A3311011160012322</t>
  </si>
  <si>
    <t>澄照乡东升村文化礼堂（景区镇综合服务中心）建设项目</t>
  </si>
  <si>
    <t>http://lssggzy.lishui.gov.cn/art/2022/12/7/art_1229662190_189849.html</t>
  </si>
  <si>
    <t>A3311011160012314</t>
  </si>
  <si>
    <t>青田县农村生活污水处理设施新建、改造工程</t>
  </si>
  <si>
    <t>http://lssggzy.lishui.gov.cn/art/2022/12/8/art_1229661956_190048.html</t>
  </si>
  <si>
    <t>A3311011160012271</t>
  </si>
  <si>
    <t>景宁畲族自治县城市展览馆设计及布展建设工程设计采购施工（EPC）总承包</t>
  </si>
  <si>
    <t>http://lssggzy.lishui.gov.cn/art/2022/12/8/art_1229662190_190052.html</t>
  </si>
  <si>
    <t>A3311011160012249</t>
  </si>
  <si>
    <t>缙云文化用品创意产业园项目设计采购施工总承包（EPC）</t>
  </si>
  <si>
    <t>http://lssggzy.lishui.gov.cn/art/2022/12/9/art_1229662089_189854.html</t>
  </si>
  <si>
    <t>A3311011160012324</t>
  </si>
  <si>
    <t>庆元县兰荒线梅岙下回头湾(桐梓岭尾)山体滑坡生态修复工程</t>
  </si>
  <si>
    <t>http://lssggzy.lishui.gov.cn/art/2022/12/9/art_1229662056_190051.html</t>
  </si>
  <si>
    <t>A3311011160012176</t>
  </si>
  <si>
    <t>青田县船寮文化中心周边道路延伸工程</t>
  </si>
  <si>
    <t>http://lssggzy.lishui.gov.cn/art/2022/12/9/art_1229661956_190049.html</t>
  </si>
  <si>
    <t>A3311011160012270</t>
  </si>
  <si>
    <t>缙云县经济开发区三都区块综合开发及平台提质工程——基础设施提升工程</t>
  </si>
  <si>
    <t>http://lssggzy.lishui.gov.cn/art/2022/12/9/art_1229662089_210594.html</t>
  </si>
  <si>
    <t>A3311011160012316</t>
  </si>
  <si>
    <t>缙云县新建镇洋山区块组团配套工程—工业三路等基础设施配套工程（工业六路）</t>
  </si>
  <si>
    <t>http://lssggzy.lishui.gov.cn/art/2022/12/9/art_1229662089_190050.html</t>
  </si>
  <si>
    <t>A3311011160012302</t>
  </si>
  <si>
    <t>遂昌县松阴溪流域综合治理工程（一期）-第三标段</t>
  </si>
  <si>
    <t>http://lssggzy.lishui.gov.cn/art/2022/12/12/art_1229662124_210683.html</t>
  </si>
  <si>
    <t>A3311011160012332</t>
  </si>
  <si>
    <t>缙云县新建镇洋山区块组团配套工程—工业三路等基础设施配套工程（工业四路）</t>
  </si>
  <si>
    <t>http://lssggzy.lishui.gov.cn/art/2022/12/12/art_1229662089_190255.html</t>
  </si>
  <si>
    <t>青建招 2022 第[ 113 ] 号</t>
  </si>
  <si>
    <t>青田县低效企业“腾笼换鸟”项目-青创大厦改造提升工程</t>
  </si>
  <si>
    <t>http://lssggzy.lishui.gov.cn/art/2022/12/13/art_1229661956_190310.html</t>
  </si>
  <si>
    <t>A3311011160012355</t>
  </si>
  <si>
    <t>http://lssggzy.lishui.gov.cn/art/2022/12/13/art_1229661956_190328.html</t>
  </si>
  <si>
    <t>A3311011160012352</t>
  </si>
  <si>
    <t>2022年美丽县城建设项目-滨江公园一期改造工程</t>
  </si>
  <si>
    <t>http://lssggzy.lishui.gov.cn/art/2022/12/13/art_1229662089_190322.html</t>
  </si>
  <si>
    <t>A3311011160012402</t>
  </si>
  <si>
    <t>云和县公安局“三个中心”技术用房项目(电梯采购)</t>
  </si>
  <si>
    <t>http://lssggzy.lishui.gov.cn/art/2022/12/23/art_1229661989_191110.html</t>
  </si>
  <si>
    <t>A3311011160012222</t>
  </si>
  <si>
    <t>丽水市城市风廊及配套设施（东地路南延伸段）工程监理</t>
  </si>
  <si>
    <t>http://lssggzy.lishui.gov.cn/art/2022/12/23/art_1229661812_191208.html</t>
  </si>
  <si>
    <t>A3311011160012382</t>
  </si>
  <si>
    <t>青田至文成高速公路（青田段）特许经营方案编制及投资人招标服务项目</t>
  </si>
  <si>
    <t>http://lssggzy.lishui.gov.cn/art/2022/12/23/art_1229661956_191117.html</t>
  </si>
  <si>
    <t>A3311011160012304</t>
  </si>
  <si>
    <t>北山镇泉山村泉山街及延伸段（泉山村口-自来水厂）道路改造提升及周边配套工程</t>
  </si>
  <si>
    <t>http://lssggzy.lishui.gov.cn/art/2022/12/23/art_1229661956_191101.html</t>
  </si>
  <si>
    <t>A3311011160012183</t>
  </si>
  <si>
    <t>http://lssggzy.lishui.gov.cn/art/2022/12/26/art_1229662124_188290.html</t>
  </si>
  <si>
    <t>LD【2022】201号</t>
  </si>
  <si>
    <t>莲都区岩泉街道里佳源村(林村至里山)垦造耕地项目（第二次）</t>
  </si>
  <si>
    <t>http://lssggzy.lishui.gov.cn/art/2022/12/26/art_1229661852_191280.html</t>
  </si>
  <si>
    <t>A3311011160012393</t>
  </si>
  <si>
    <t>黄垟乡区域交通道路修复提升工程</t>
  </si>
  <si>
    <t>http://lssggzy.lishui.gov.cn/art/2022/12/26/art_1229661956_191286.html</t>
  </si>
  <si>
    <t>A3311011160012392</t>
  </si>
  <si>
    <t>浙江省级第八批历史文化村落保护利用重点村项目-黄沙腰镇上定村三期工程</t>
  </si>
  <si>
    <t>http://lssggzy.lishui.gov.cn/art/2022/12/26/art_1229662124_191275.html</t>
  </si>
  <si>
    <t>A3311011160012334</t>
  </si>
  <si>
    <t>遂昌县三仁畲族乡宜机化改造项目</t>
  </si>
  <si>
    <t>http://lssggzy.lishui.gov.cn/art/2022/12/26/art_1229662124_210682.html</t>
  </si>
  <si>
    <t>农业工程</t>
  </si>
  <si>
    <t>A3311011160012369</t>
  </si>
  <si>
    <t>巧溪人工湿地水质净化工程设计采购施工总承包（EPC）</t>
  </si>
  <si>
    <t>http://lssggzy.lishui.gov.cn/art/2022/12/27/art_1229662089_191304.html</t>
  </si>
  <si>
    <t>A3311011160012411</t>
  </si>
  <si>
    <t>缙云县新建镇洋山区块组团配套工程-工业三路等基础设施配套工程（工业一路）</t>
  </si>
  <si>
    <t>http://lssggzy.lishui.gov.cn/art/2022/12/27/art_1229662089_191375.html</t>
  </si>
  <si>
    <t>A3311011160012404</t>
  </si>
  <si>
    <t>龙泉市项坊区块基础设施配套工程设计</t>
  </si>
  <si>
    <t>http://lssggzy.lishui.gov.cn/art/2022/12/28/art_1229661923_191467.html</t>
  </si>
  <si>
    <t>A3311011160012414</t>
  </si>
  <si>
    <t>缙云县壶镇老镇区有机更新改造工程-壶镇老街（中下街）改造工程</t>
  </si>
  <si>
    <t>http://lssggzy.lishui.gov.cn/art/2022/12/28/art_1229662089_191518.html</t>
  </si>
  <si>
    <t>A3311011160012366</t>
  </si>
  <si>
    <t>松阳县赤寿不锈钢仓储物流(贸易)中心项目(二期)</t>
  </si>
  <si>
    <t>http://lssggzy.lishui.gov.cn/art/2022/12/28/art_1229662157_191437.html</t>
  </si>
  <si>
    <t>A3311011160012413</t>
  </si>
  <si>
    <t>缙云县新建镇洋山区块组团配套工程-工业三路等基础设施配套工程（工业三路）</t>
  </si>
  <si>
    <t>http://lssggzy.lishui.gov.cn/art/2022/12/28/art_1229662089_191455.html</t>
  </si>
  <si>
    <t>A3311011160012394</t>
  </si>
  <si>
    <t>理想艺站项目设计采购施工（EPC）总承包</t>
  </si>
  <si>
    <t>http://lssggzy.lishui.gov.cn/art/2022/12/29/art_1229661852_191586.html</t>
  </si>
  <si>
    <t>A3311011160012396</t>
  </si>
  <si>
    <t>浙西南粮食物资仓储物流园区项目土石方工程</t>
  </si>
  <si>
    <t>http://lssggzy.lishui.gov.cn/art/2022/12/29/art_1229661812_191584.html</t>
  </si>
  <si>
    <t>A3311011160012167</t>
  </si>
  <si>
    <t>云和县木玩童话小镇地标建筑—木玩展示体验馆项目（亮化工程）采购项目</t>
  </si>
  <si>
    <t>http://lssggzy.lishui.gov.cn/art/2022/12/29/art_1229661989_191523.html</t>
  </si>
  <si>
    <t>A3311011160012415</t>
  </si>
  <si>
    <t>莲都区生态堰坝改造工程二期I标段</t>
  </si>
  <si>
    <t>http://lssggzy.lishui.gov.cn/art/2022/12/29/art_1229661852_191571.html</t>
  </si>
  <si>
    <t>A3311011160012363</t>
  </si>
  <si>
    <t>丽水龙泉2022年水毁应急修复工程和2022年龙泉市新岭隧道水毁修复工程施工监理</t>
  </si>
  <si>
    <t>http://lssggzy.lishui.gov.cn/art/2022/12/29/art_1229661923_191547.html</t>
  </si>
  <si>
    <t>A3311011160012419</t>
  </si>
  <si>
    <t>景宁县2023 年“四好农村路”提升工程——农村公路新改建工程</t>
  </si>
  <si>
    <t>http://lssggzy.lishui.gov.cn/art/2022/12/29/art_1229662190_191585.html</t>
  </si>
  <si>
    <t>A3311011160012418</t>
  </si>
  <si>
    <t>景宁县2023年“四好农村路”提升工程——农村公路养护工程</t>
  </si>
  <si>
    <t>http://lssggzy.lishui.gov.cn/art/2022/12/29/art_1229662190_191587.html</t>
  </si>
  <si>
    <t>A3311011160012321</t>
  </si>
  <si>
    <t>遂昌县水系连通及水美乡村项目—灵山港流域幸福河湖建设施工监理</t>
  </si>
  <si>
    <t>http://lssggzy.lishui.gov.cn/art/2022/12/30/art_1229662124_191634.html</t>
  </si>
  <si>
    <t>A3311011160012417</t>
  </si>
  <si>
    <t>莲都区青少年宫迁建项目智能化设备采购与安装</t>
  </si>
  <si>
    <t>http://lssggzy.lishui.gov.cn/art/2022/12/30/art_1229661852_191698.html</t>
  </si>
  <si>
    <t>A3311011160012429</t>
  </si>
  <si>
    <t>缙云县城市建设弃方场工程三期</t>
  </si>
  <si>
    <t>http://lssggzy.lishui.gov.cn/art/2022/12/30/art_1229662089_191701.html</t>
  </si>
  <si>
    <t>A3311011160012412</t>
  </si>
  <si>
    <t>2022年庆元县农村公路（县道）应急工程</t>
  </si>
  <si>
    <t>http://lssggzy.lishui.gov.cn/art/2022/12/30/art_1229662056_191651.html</t>
  </si>
  <si>
    <t>A3311011160012345</t>
  </si>
  <si>
    <t>丽水龙泉2022年水毁应急修复工程和2022年龙泉市新岭隧道水毁修复工程</t>
  </si>
  <si>
    <t>http://lssggzy.lishui.gov.cn/art/2022/12/30/art_1229661923_191657.html</t>
  </si>
  <si>
    <t>A3311011160012410</t>
  </si>
  <si>
    <t>丽缙高新区产城融合配套设施提升工程（一期）—工业旅游体验中心项目</t>
  </si>
  <si>
    <t>http://lssggzy.lishui.gov.cn/art/2023/1/3/art_1229662089_191764.html</t>
  </si>
  <si>
    <t>取值范围：9-14.9</t>
  </si>
  <si>
    <t>https://lssggzy.lishui.gov.cn/art/2022/12/6/art_1229662086_189713.html</t>
  </si>
  <si>
    <t>A3311011160012421</t>
  </si>
  <si>
    <t>浙江景宁民族双创中心工程全过程工程咨询服务</t>
  </si>
  <si>
    <t>http://lssggzy.lishui.gov.cn/art/2023/1/3/art_1229662190_191751.html</t>
  </si>
  <si>
    <t>A3311011160012315</t>
  </si>
  <si>
    <t>青田县西部引水工程</t>
  </si>
  <si>
    <t>http://lssggzy.lishui.gov.cn/art/2023/1/3/art_1229661956_191819.html</t>
  </si>
  <si>
    <t>A3311011160012476</t>
  </si>
  <si>
    <t>莲都区联城街道社区卫生服务中心迁建项目-智能化设备采购与安装</t>
  </si>
  <si>
    <t>http://lssggzy.lishui.gov.cn/art/2023/1/18/art_1229661852_193111.html</t>
  </si>
  <si>
    <t>A3311011160012447</t>
  </si>
  <si>
    <t>缙云经济开发区三都区块综合开发及平台提质工程—新兴路（三期）道路工程</t>
  </si>
  <si>
    <t>http://lssggzy.lishui.gov.cn/art/2023/1/19/art_1229662089_193207.html</t>
  </si>
  <si>
    <t>https://lssggzy.lishui.gov.cn/art/2022/12/28/art_1229662086_191474.html</t>
  </si>
  <si>
    <t>A3311011160012123</t>
  </si>
  <si>
    <t>景宁畲族自治县残疾人康养中心项目</t>
  </si>
  <si>
    <t>http://lssggzy.lishui.gov.cn/art/2023/1/28/art_1229662190_193396.html</t>
  </si>
  <si>
    <t>https://lssggzy.lishui.gov.cn/art/2023/1/9/art_1229662187_190884.html</t>
  </si>
  <si>
    <t>A3311011160012497</t>
  </si>
  <si>
    <t>景宁畲族自治县残疾人康养中心项目监理</t>
  </si>
  <si>
    <t>http://lssggzy.lishui.gov.cn/art/2023/1/30/art_1229662190_193456.html</t>
  </si>
  <si>
    <t>A3311011160012464</t>
  </si>
  <si>
    <t>采桑路延伸段道路工程（通济路-江滨路）</t>
  </si>
  <si>
    <t>http://lssggzy.lishui.gov.cn/art/2023/1/31/art_1229661852_193516.html</t>
  </si>
  <si>
    <t>https://lssggzy.lishui.gov.cn/art/2023/1/5/art_1229661849_191985.html</t>
  </si>
  <si>
    <t>A3311011160012489</t>
  </si>
  <si>
    <t>高湖镇安置区基础设施工程（一期）</t>
  </si>
  <si>
    <t>http://lssggzy.lishui.gov.cn/art/2023/1/31/art_1229661956_193510.html</t>
  </si>
  <si>
    <t>https://lssggzy.lishui.gov.cn/art/2022/12/28/art_1229661953_191486.html</t>
  </si>
  <si>
    <t>A3311011160012472</t>
  </si>
  <si>
    <t>遂昌县乌溪江流域水资源综合利用工程（一期）前期设计</t>
  </si>
  <si>
    <t>http://lssggzy.lishui.gov.cn/art/2023/2/1/art_1229662124_193592.html</t>
  </si>
  <si>
    <t>A3311011160012494</t>
  </si>
  <si>
    <t>龙泉市龙窑路西延工程施工监理</t>
  </si>
  <si>
    <t>http://lssggzy.lishui.gov.cn/art/2023/2/1/art_1229661923_193585.html</t>
  </si>
  <si>
    <t>A3311011160012469</t>
  </si>
  <si>
    <t>青田生态工业平台温溪小峙区块基础设施新建工程监理</t>
  </si>
  <si>
    <t>http://lssggzy.lishui.gov.cn/art/2023/2/1/art_1229661956_193584.html</t>
  </si>
  <si>
    <t>国土资源工程</t>
  </si>
  <si>
    <t>A3311011160012470</t>
  </si>
  <si>
    <t>碧湖大桥改扩建工程（第二次）</t>
  </si>
  <si>
    <t>http://lssggzy.lishui.gov.cn/art/2023/2/2/art_1229661852_193651.html</t>
  </si>
  <si>
    <t>综合，取值范围：6-11.9</t>
  </si>
  <si>
    <t>https://lssggzy.lishui.gov.cn/art/2023/1/12/art_1229661849_192669.html</t>
  </si>
  <si>
    <t>单跨跨度100米及以上的桥梁工程施工业绩</t>
  </si>
  <si>
    <t>A3311011160012505</t>
  </si>
  <si>
    <t>龙泉市塔石岭后区块基础设施配套工程监理</t>
  </si>
  <si>
    <t>http://lssggzy.lishui.gov.cn/art/2023/2/2/art_1229661923_193605.html</t>
  </si>
  <si>
    <t>A3311011160012449</t>
  </si>
  <si>
    <t>碧湖镇生态治理智慧平台（数据指挥中心）项目空调设备采购与安装</t>
  </si>
  <si>
    <t>http://lssggzy.lishui.gov.cn/art/2023/2/2/art_1229661852_193649.html</t>
  </si>
  <si>
    <t>A3311011160012493</t>
  </si>
  <si>
    <t>龙泉市龙窑路西延工程</t>
  </si>
  <si>
    <t>http://lssggzy.lishui.gov.cn/art/2023/2/3/art_1229661923_193656.html</t>
  </si>
  <si>
    <t>A3311011160012516</t>
  </si>
  <si>
    <t>莲都区“大搬快聚富民安居工程”常宅安置小区（联城中学东侧地块）项目-电梯设备采购与安装（第二次）</t>
  </si>
  <si>
    <t>http://lssggzy.lishui.gov.cn/art/2023/2/3/art_1229661852_193763.html</t>
  </si>
  <si>
    <t>A3311011160012529</t>
  </si>
  <si>
    <t>畲族风情康养度假综合体基础配套工程(景宁畲族自治县畲族风情康养度假综合体饮用水工程)</t>
  </si>
  <si>
    <t>http://lssggzy.lishui.gov.cn/art/2023/2/6/art_1229662190_193815.html</t>
  </si>
  <si>
    <t>市政公用工程施工总承包叁级及以上资质或水利水电工程施工总承包叁级</t>
  </si>
  <si>
    <t>https://lssggzy.lishui.gov.cn/art/2023/1/13/art_1229662187_192824.html</t>
  </si>
  <si>
    <t>A3311011160012463</t>
  </si>
  <si>
    <t>缙云县“绿巨人”广场建设工程及缙云县生态公墓项目EPC总承包</t>
  </si>
  <si>
    <t>http://lssggzy.lishui.gov.cn/art/2023/2/6/art_1229662089_193842.html</t>
  </si>
  <si>
    <t>A3311011160012406</t>
  </si>
  <si>
    <t>景宁畲族自治县职业高级中学整体迁建工程--电梯设备采购与安装</t>
  </si>
  <si>
    <t>http://lssggzy.lishui.gov.cn/art/2023/2/6/art_1229662190_193782.html</t>
  </si>
  <si>
    <t>A3311011160012478</t>
  </si>
  <si>
    <t>开发路公交首末站驾驶员宿舍及配套用房</t>
  </si>
  <si>
    <t>http://lssggzy.lishui.gov.cn/art/2023/2/7/art_1229661812_193858.html</t>
  </si>
  <si>
    <t>综合，取值范围：4-9.9</t>
  </si>
  <si>
    <t>https://lssggzy.lishui.gov.cn/art/2022/12/28/art_1229661808_191502.html</t>
  </si>
  <si>
    <t>A3311011160012448</t>
  </si>
  <si>
    <t>缙云经济开发区三都区块综合开发及平台提质工程—三都区块市政路网项目</t>
  </si>
  <si>
    <t>http://lssggzy.lishui.gov.cn/art/2023/2/7/art_1229662089_193920.html</t>
  </si>
  <si>
    <t>https://lssggzy.lishui.gov.cn/art/2023/1/13/art_1229662086_192748.html</t>
  </si>
  <si>
    <t>A3311011160012466</t>
  </si>
  <si>
    <t>2022年青田县北山特大桥桥梁结构健康监测项目</t>
  </si>
  <si>
    <t>http://lssggzy.lishui.gov.cn/art/2023/2/7/art_1229661956_193857.html</t>
  </si>
  <si>
    <t>A3311011160012501</t>
  </si>
  <si>
    <t>遂昌县乌溪江流域水资源综合利用工程（一期）地质勘察、测绘</t>
  </si>
  <si>
    <t>http://lssggzy.lishui.gov.cn/art/2023/2/7/art_1229662124_193864.html</t>
  </si>
  <si>
    <t>A3311011160012275</t>
  </si>
  <si>
    <t>龙泉市林业车队区块整治改造工程</t>
  </si>
  <si>
    <t>http://lssggzy.lishui.gov.cn/art/2023/2/7/art_1229661923_191887.html</t>
  </si>
  <si>
    <t>A3311011160012532</t>
  </si>
  <si>
    <t>青田鹤城路道路改造及管线地埋工程（学士路-龙津路）</t>
  </si>
  <si>
    <t>http://lssggzy.lishui.gov.cn/art/2023/2/8/art_1229661956_193996.html</t>
  </si>
  <si>
    <t>https://lssggzy.lishui.gov.cn/art/2023/1/16/art_1229661953_192857.html</t>
  </si>
  <si>
    <t>A3311011160012499</t>
  </si>
  <si>
    <t>云和县龙泉溪云和段综合治理工程全过程咨询服务</t>
  </si>
  <si>
    <t>http://lssggzy.lishui.gov.cn/art/2023/2/8/art_1229661989_194006.html</t>
  </si>
  <si>
    <t>A3311011160012558</t>
  </si>
  <si>
    <t>遂昌县公共安全保障服务中心二期项目</t>
  </si>
  <si>
    <t>http://lssggzy.lishui.gov.cn/art/2023/2/9/art_1229662124_193892.html</t>
  </si>
  <si>
    <t>https://lssggzy.lishui.gov.cn/art/2023/1/17/art_1229662121_193083.html</t>
  </si>
  <si>
    <t>A3311011160012492</t>
  </si>
  <si>
    <t>海口镇便民服务、矛调中心新建工程</t>
  </si>
  <si>
    <t>http://lssggzy.lishui.gov.cn/art/2023/2/9/art_1229661956_194056.html</t>
  </si>
  <si>
    <t>综合，取值范围：2-7.9</t>
  </si>
  <si>
    <t>https://lssggzy.lishui.gov.cn/art/2022/12/28/art_1229661953_191471.html</t>
  </si>
  <si>
    <t>A3311011160012561</t>
  </si>
  <si>
    <t>丽水南城富岭区块A2-27地块规划支路</t>
  </si>
  <si>
    <t>http://lssggzy.lishui.gov.cn/art/2023/2/9/art_1229661812_194014.html</t>
  </si>
  <si>
    <t>https://lssggzy.lishui.gov.cn/art/2023/1/18/art_1229661808_193134.html</t>
  </si>
  <si>
    <t>A3311011160012536</t>
  </si>
  <si>
    <t>丽水学院职业教育中心项目电梯设备采购及安装项目</t>
  </si>
  <si>
    <t>http://lssggzy.lishui.gov.cn/art/2023/2/9/art_1229661812_193987.html</t>
  </si>
  <si>
    <t>A3311011160012507</t>
  </si>
  <si>
    <t>瓯江源头龙泉市龙泉溪干流（武潭段）水生态修复工程</t>
  </si>
  <si>
    <t>http://lssggzy.lishui.gov.cn/art/2023/2/9/art_1229661923_193655.html</t>
  </si>
  <si>
    <t>A3311011160012537</t>
  </si>
  <si>
    <t>龙泉市大汪区块产城融合城乡共富工程勘察</t>
  </si>
  <si>
    <t>http://lssggzy.lishui.gov.cn/art/2023/2/9/art_1229661923_194032.html</t>
  </si>
  <si>
    <t>A3311011160012515</t>
  </si>
  <si>
    <t>丽水市人民医院东城院区医疗科教综合楼全过程工程咨询服务</t>
  </si>
  <si>
    <t>http://lssggzy.lishui.gov.cn/art/2023/2/9/art_1229661812_194084.html</t>
  </si>
  <si>
    <t>A3311011160012555</t>
  </si>
  <si>
    <t>碧湖新城主要道路提升工程项目建议书、工程可行性研究报告编制及设计</t>
  </si>
  <si>
    <t>http://lssggzy.lishui.gov.cn/art/2023/2/9/art_1229661852_194021.html</t>
  </si>
  <si>
    <t>A3311011160012554</t>
  </si>
  <si>
    <t>五云街道2022-7号地块-仙都中学北侧工程初步设计</t>
  </si>
  <si>
    <t>http://lssggzy.lishui.gov.cn/art/2023/2/9/art_1229662089_194009.html</t>
  </si>
  <si>
    <t>A3311011160012543</t>
  </si>
  <si>
    <t>丽水经济技术开发区绿谷未来社区项目（标段一）监理</t>
  </si>
  <si>
    <t>http://lssggzy.lishui.gov.cn/art/2023/2/9/art_1229661812_194079.html</t>
  </si>
  <si>
    <t>A3311011160012547</t>
  </si>
  <si>
    <t>莲都区“大搬快聚富民安居”工程凤鸣安置小区项目监理</t>
  </si>
  <si>
    <t>http://lssggzy.lishui.gov.cn/art/2023/2/9/art_1229661852_194074.html</t>
  </si>
  <si>
    <t>A3311011160012542</t>
  </si>
  <si>
    <t>缙云县2023年“四好农村路”路面维修工程二标</t>
  </si>
  <si>
    <t>http://lssggzy.lishui.gov.cn/art/2023/2/10/art_1229662089_194094.html</t>
  </si>
  <si>
    <t>综合，K：0.4，0.45，0.5
     C：0.95，0.96，0.97</t>
  </si>
  <si>
    <t>公路养护工程施工二类乙级资质或公路养护作业路基路面养护乙级及以上资质</t>
  </si>
  <si>
    <t>22+0</t>
  </si>
  <si>
    <t>https://lssggzy.lishui.gov.cn/art/2023/1/17/art_1229662086_193085.html</t>
  </si>
  <si>
    <t>缙云县2023年“四好农村路”路面维修工程一标</t>
  </si>
  <si>
    <t>http://lssggzy.lishui.gov.cn/art/2023/2/10/art_1229662089_194095.html</t>
  </si>
  <si>
    <r>
      <rPr>
        <sz val="10.5"/>
        <color rgb="FF000000"/>
        <rFont val="宋体"/>
        <charset val="134"/>
      </rPr>
      <t>公路养护工程施工二类乙级资质或公路养护作业路基路面养护乙级及以上资质</t>
    </r>
  </si>
  <si>
    <t>https://lssggzy.lishui.gov.cn/art/2023/2/10/art_1229662089_194095.html</t>
  </si>
  <si>
    <t>A3311011160012553</t>
  </si>
  <si>
    <t>云和县第二污水处理厂工程设计</t>
  </si>
  <si>
    <t>http://lssggzy.lishui.gov.cn/art/2023/2/10/art_1229661989_194090.html</t>
  </si>
  <si>
    <t>A3311011160012539</t>
  </si>
  <si>
    <t>龙泉市大汪区块产城融合城乡共富工程设计</t>
  </si>
  <si>
    <t>http://lssggzy.lishui.gov.cn/art/2023/2/10/art_1229661923_194156.html</t>
  </si>
  <si>
    <t>A3311011160012523</t>
  </si>
  <si>
    <t>松阳县中医医院迁建工程-智能化设备采购与安装</t>
  </si>
  <si>
    <t>http://lssggzy.lishui.gov.cn/art/2023/2/10/art_1229662157_194098.html</t>
  </si>
  <si>
    <t>A3311011160012567</t>
  </si>
  <si>
    <t>青田县上岸区块南湾大桥新建工程设计</t>
  </si>
  <si>
    <t>http://lssggzy.lishui.gov.cn/art/2023/2/10/art_1229661956_194202.html</t>
  </si>
  <si>
    <t>A3311011160012483</t>
  </si>
  <si>
    <t>松阳县中医医院迁建工程-配电工程电气设备采购</t>
  </si>
  <si>
    <t>http://lssggzy.lishui.gov.cn/art/2023/2/13/art_1229662157_194262.html</t>
  </si>
  <si>
    <t>能源工程</t>
  </si>
  <si>
    <t>A3311011160012550</t>
  </si>
  <si>
    <t>龙泉市棋盘山区块基础设施综合提升项目—道路改造工程（林岭线）设计</t>
  </si>
  <si>
    <t>http://lssggzy.lishui.gov.cn/art/2023/2/13/art_1229661923_194283.html</t>
  </si>
  <si>
    <t>A3311011160012551</t>
  </si>
  <si>
    <t>丽新乡生活污水设施“强基增效双提标”建设改造项目</t>
  </si>
  <si>
    <t>http://lssggzy.lishui.gov.cn/art/2023/2/14/art_1229661852_194320.html</t>
  </si>
  <si>
    <t>A3311011160012563</t>
  </si>
  <si>
    <t>云和县智慧交通物流汽车服务基地设计</t>
  </si>
  <si>
    <t>http://lssggzy.lishui.gov.cn/art/2023/2/14/art_1229661989_194417.html</t>
  </si>
  <si>
    <t>A3311011160012323001001</t>
  </si>
  <si>
    <t>松阳县中医医院迁建工程-装饰装修工程</t>
  </si>
  <si>
    <t>http://lssggzy.lishui.gov.cn/art/2023/2/15/art_1229662157_194471.html</t>
  </si>
  <si>
    <t>A3311011160012504</t>
  </si>
  <si>
    <t>龙泉市塔石岭后区块基础设施配套工程－隧道工程</t>
  </si>
  <si>
    <t>http://lssggzy.lishui.gov.cn/art/2023/2/16/art_1229661923_193690.html</t>
  </si>
  <si>
    <t>A3311011160012535</t>
  </si>
  <si>
    <t>名山湖公园地下公共停车场项目设计</t>
  </si>
  <si>
    <t>http://lssggzy.lishui.gov.cn/art/2023/2/16/art_1229662089_194569.html</t>
  </si>
  <si>
    <t>A3311011160012524</t>
  </si>
  <si>
    <t>瓯江源头龙泉市安仁溪水生态修复工程</t>
  </si>
  <si>
    <t>http://lssggzy.lishui.gov.cn/art/2023/2/20/art_1229661923_193829.html</t>
  </si>
  <si>
    <t>A3311011160012578</t>
  </si>
  <si>
    <t>龙泉市龙渊片区2023年度老旧小区改造工程设计</t>
  </si>
  <si>
    <t>http://lssggzy.lishui.gov.cn/art/2023/2/20/art_1229661923_194791.html</t>
  </si>
  <si>
    <t>A3311011160012557</t>
  </si>
  <si>
    <t>缙云县保障房工程设计</t>
  </si>
  <si>
    <t>http://lssggzy.lishui.gov.cn/art/2023/2/20/art_1229662089_194728.html</t>
  </si>
  <si>
    <t>云和县龙泉溪云和段综合治理工程EPC工程总承包</t>
  </si>
  <si>
    <t>http://lssggzy.lishui.gov.cn/art/2023/2/20/art_1229661989_194706.html</t>
  </si>
  <si>
    <t>A3311011160012571</t>
  </si>
  <si>
    <t>龙泉市城区“两拆两绿”“金角银边”提升改造工程（一期）</t>
  </si>
  <si>
    <t>http://lssggzy.lishui.gov.cn/art/2023/2/21/art_1229661923_194561.html</t>
  </si>
  <si>
    <t>A3311011160012556</t>
  </si>
  <si>
    <t>缙云县盘溪和贞溪流域综合治理工程（一期）工程总承包（EPC）</t>
  </si>
  <si>
    <t>http://lssggzy.lishui.gov.cn/art/2023/2/21/art_1229662089_194806.html</t>
  </si>
  <si>
    <t>A3311011160012568</t>
  </si>
  <si>
    <t>云和梯田日出云海观景平台项目设计采购施工（EPC）总承包</t>
  </si>
  <si>
    <t>http://lssggzy.lishui.gov.cn/art/2023/2/21/art_1229661989_194826.html</t>
  </si>
  <si>
    <t>A3311011160012528</t>
  </si>
  <si>
    <t>青田县交警大队 330 国道沿线照明设施提升工程</t>
  </si>
  <si>
    <t>http://lssggzy.lishui.gov.cn/art/2023/2/22/art_1229661956_194952.html</t>
  </si>
  <si>
    <t>综合，K：0.4，0.45，0.5
     C：0.94，0.95，0.96</t>
  </si>
  <si>
    <t>交通安全设施养护资质或公路养护工程施工二类乙级资质</t>
  </si>
  <si>
    <t>https://lssggzy.lishui.gov.cn/art/2023/2/2/art_1229661953_193640.html</t>
  </si>
  <si>
    <t>A3311011160012540</t>
  </si>
  <si>
    <t>钱江源-百山祖国家公园龙泉自然博物馆设计</t>
  </si>
  <si>
    <t>http://lssggzy.lishui.gov.cn/art/2023/2/22/art_1229661923_194850.html</t>
  </si>
  <si>
    <t>A3311011160012534</t>
  </si>
  <si>
    <t>龙泉市生态产业平台污水处理厂、水厂及配套管网建设工程设计</t>
  </si>
  <si>
    <t>http://lssggzy.lishui.gov.cn/art/2023/2/23/art_1229661923_195025.html</t>
  </si>
  <si>
    <t>A3311011160012530</t>
  </si>
  <si>
    <t>一级游客中心停车场改造项目设计采购施工（EPC）总承包</t>
  </si>
  <si>
    <t>http://lssggzy.lishui.gov.cn/art/2023/2/23/art_1229661989_194331.html</t>
  </si>
  <si>
    <t>A3311011160012594</t>
  </si>
  <si>
    <t>松阳县赤寿生态工业区块二期第一阶段开发项目场平工程监理</t>
  </si>
  <si>
    <t>http://lssggzy.lishui.gov.cn/art/2023/2/23/art_1229662157_194957.html</t>
  </si>
  <si>
    <t>A3311011160012541</t>
  </si>
  <si>
    <t>龙泉市建筑垃圾消纳场工程设计</t>
  </si>
  <si>
    <t>http://lssggzy.lishui.gov.cn/art/2023/2/23/art_1229661923_195007.html</t>
  </si>
  <si>
    <t>A3311011160012545</t>
  </si>
  <si>
    <t>松阳县赤寿生态工业区块二期第一阶段开发项目场平工程</t>
  </si>
  <si>
    <t>http://lssggzy.lishui.gov.cn/art/2023/2/24/art_1229662157_194533.html</t>
  </si>
  <si>
    <t>综合，取值范围：10-15：0.5</t>
  </si>
  <si>
    <t>市政公用工程施工总承包壹级及以上和矿山工程施工总承包壹级及以上资质</t>
  </si>
  <si>
    <t>11+1</t>
  </si>
  <si>
    <t>https://lssggzy.lishui.gov.cn/art/2023/1/19/art_1229662154_193267.html</t>
  </si>
  <si>
    <t>A3311011160012591</t>
  </si>
  <si>
    <t>丽缙高新区产城融合配套设施提升工程（一期）-康养中心项目Ⅰ标段</t>
  </si>
  <si>
    <t>http://lssggzy.lishui.gov.cn/art/2023/2/27/art_1229662089_195213.html</t>
  </si>
  <si>
    <t>https://lssggzy.lishui.gov.cn/art/2023/2/3/art_1229662086_193761.html</t>
  </si>
  <si>
    <t>A3311011160012576</t>
  </si>
  <si>
    <t>景宁畲族自治县澄照乡三石村翁边自然村泥石流治理工程</t>
  </si>
  <si>
    <t>http://lssggzy.lishui.gov.cn/art/2023/2/27/art_1229662190_195249.html</t>
  </si>
  <si>
    <t>A3311011160012626</t>
  </si>
  <si>
    <t>景宁县老年医养综合服务中心--智能化工程（第二次）</t>
  </si>
  <si>
    <t>http://lssggzy.lishui.gov.cn/art/2023/2/27/art_1229662190_195220.html</t>
  </si>
  <si>
    <t>A3311011160012608</t>
  </si>
  <si>
    <t>龙泉市上下水南未来社区—上下水南地块建设项目（A地块）地质勘察</t>
  </si>
  <si>
    <t>http://lssggzy.lishui.gov.cn/art/2023/2/27/art_1229661923_195228.html</t>
  </si>
  <si>
    <t>A3311011160012444</t>
  </si>
  <si>
    <t>南明山街道精品村庄建设工程-大源村</t>
  </si>
  <si>
    <t>http://lssggzy.lishui.gov.cn/art/2023/2/28/art_1229661812_195288.html</t>
  </si>
  <si>
    <t>https://lssggzy.lishui.gov.cn/art/2023/2/7/art_1229661808_193820.html</t>
  </si>
  <si>
    <t>A3311011160012607</t>
  </si>
  <si>
    <t>大修厂南侧支路道路工程</t>
  </si>
  <si>
    <t>http://lssggzy.lishui.gov.cn/art/2023/2/28/art_1229661812_195296.html</t>
  </si>
  <si>
    <t>https://lssggzy.lishui.gov.cn/art/2023/2/7/art_1229661808_193884.html</t>
  </si>
  <si>
    <t>A3311011160012572</t>
  </si>
  <si>
    <t>元和街道包山雪梨标准化示范基地</t>
  </si>
  <si>
    <t>http://lssggzy.lishui.gov.cn/art/2023/2/28/art_1229661989_195352.html</t>
  </si>
  <si>
    <t>https://lssggzy.lishui.gov.cn/art/2023/2/13/art_1229661986_193979.html</t>
  </si>
  <si>
    <t>A3311011160012609</t>
  </si>
  <si>
    <t>景宁县中心粮库永久性地坪及粮食物资应急保障中心项目</t>
  </si>
  <si>
    <t>http://lssggzy.lishui.gov.cn/art/2023/2/28/art_1229662190_195306.html</t>
  </si>
  <si>
    <t>综合，取值范围：3-8.9</t>
  </si>
  <si>
    <t>https://lssggzy.lishui.gov.cn/art/2023/2/8/art_1229662187_193989.html</t>
  </si>
  <si>
    <t>A3311011160012615</t>
  </si>
  <si>
    <t>梯田创5A-通景公路沿线风貌提升整治工程</t>
  </si>
  <si>
    <t>http://lssggzy.lishui.gov.cn/art/2023/2/28/art_1229661989_195253.html</t>
  </si>
  <si>
    <t>综合，K：0.3，0.35，0.4
     C：0.94，0.95，0.96</t>
  </si>
  <si>
    <t>公路工程施工总承包叁级及以上资质和市政公用工程施工总承包叁级</t>
  </si>
  <si>
    <t>https://lssggzy.lishui.gov.cn/art/2023/2/7/art_1229661986_193934.html</t>
  </si>
  <si>
    <t>A3311011160012595</t>
  </si>
  <si>
    <t>丽水市联城水系综合治理工程前期咨询服务</t>
  </si>
  <si>
    <t>http://lssggzy.lishui.gov.cn/art/2023/2/28/art_1229661812_195146.html</t>
  </si>
  <si>
    <t>A3311011160012525</t>
  </si>
  <si>
    <t>龙泉市龙建区块整治工程设计</t>
  </si>
  <si>
    <t>http://lssggzy.lishui.gov.cn/art/2023/2/28/art_1229661923_195289.html</t>
  </si>
  <si>
    <t>A3311011160012603</t>
  </si>
  <si>
    <t>庆元县举水溪等生态清洁小流域水土流失综合治理项目</t>
  </si>
  <si>
    <t>http://lssggzy.lishui.gov.cn/art/2023/3/1/art_1229662056_195405.html</t>
  </si>
  <si>
    <t>A3311011160012602</t>
  </si>
  <si>
    <t>庆元县松源溪流域综合治理工程（上潭堰坝部分）</t>
  </si>
  <si>
    <t>http://lssggzy.lishui.gov.cn/art/2023/3/1/art_1229662056_195350.html</t>
  </si>
  <si>
    <t>A3311011160012612</t>
  </si>
  <si>
    <t>丽水花园邻里中心及停车场建设项目(城东邻里中心及停车场项目)-电梯设备采购与安装</t>
  </si>
  <si>
    <t>http://lssggzy.lishui.gov.cn/art/2023/3/1/art_1229661812_195355.html</t>
  </si>
  <si>
    <t>A3311011160012606</t>
  </si>
  <si>
    <t>濛杨线农村公路改造提升工程勘察设计</t>
  </si>
  <si>
    <t>http://lssggzy.lishui.gov.cn/art/2023/3/1/art_1229662056_195382.html</t>
  </si>
  <si>
    <t>A3311011160012573</t>
  </si>
  <si>
    <t>龙泉市环城东路北段延伸线市政工程设计</t>
  </si>
  <si>
    <t>http://lssggzy.lishui.gov.cn/art/2023/3/1/art_1229661923_195369.html</t>
  </si>
  <si>
    <t>A3311011160012445</t>
  </si>
  <si>
    <t>南明山街道精品村庄建设工程-前垟村</t>
  </si>
  <si>
    <t>http://lssggzy.lishui.gov.cn/art/2023/3/2/art_1229661812_195464.html</t>
  </si>
  <si>
    <t>https://lssggzy.lishui.gov.cn/art/2023/2/7/art_1229661808_193885.html</t>
  </si>
  <si>
    <t>A3311011160012616</t>
  </si>
  <si>
    <t>丽水市莲都区南明山街道丽沙村经济合作社丽沙村职工招待所项目</t>
  </si>
  <si>
    <t>http://lssggzy.lishui.gov.cn/art/2023/3/2/art_1229661812_195492.html</t>
  </si>
  <si>
    <t>https://lssggzy.lishui.gov.cn/art/2023/2/10/art_1229661808_194206.html</t>
  </si>
  <si>
    <t>A3311011160012599</t>
  </si>
  <si>
    <t>2023年缙云县低等级公路提升改造工程</t>
  </si>
  <si>
    <t>http://lssggzy.lishui.gov.cn/art/2023/3/2/art_1229662089_195448.html</t>
  </si>
  <si>
    <t>综合，K：0.3，0.35，0.4
     C：0.95，0.96，0.97</t>
  </si>
  <si>
    <t>https://lssggzy.lishui.gov.cn/art/2023/2/8/art_1229662086_194005.html</t>
  </si>
  <si>
    <t>A3311011160012621</t>
  </si>
  <si>
    <t>白云国家森林公园提升改造工程（林相改造一期）——步云岭区块林相改造和周边边坡生态修复工程</t>
  </si>
  <si>
    <t>http://lssggzy.lishui.gov.cn/art/2023/3/2/art_1229661812_195456.html</t>
  </si>
  <si>
    <t>林业</t>
  </si>
  <si>
    <t>A3311011160012508</t>
  </si>
  <si>
    <t>人民街与开发北路交叉口东南侧1#地块、2#地块项目监理</t>
  </si>
  <si>
    <t>http://lssggzy.lishui.gov.cn/art/2023/3/3/art_1229661812_195556.html</t>
  </si>
  <si>
    <t>A3311011160012618</t>
  </si>
  <si>
    <t>莲都区石郎线与黄碧线路口东南侧1号地块项目监理</t>
  </si>
  <si>
    <t>http://lssggzy.lishui.gov.cn/art/2023/3/3/art_1229661852_195501.html</t>
  </si>
  <si>
    <t>A3311011160012465</t>
  </si>
  <si>
    <t>庆元县农村生活污水处理设施提升改造工程设计采购施工（EPC）总承包</t>
  </si>
  <si>
    <t>http://lssggzy.lishui.gov.cn/art/2023/3/3/art_1229662056_195516.html</t>
  </si>
  <si>
    <t>A3311011160012642</t>
  </si>
  <si>
    <t>温溪镇新西村道路提升及村庄综合整治工程</t>
  </si>
  <si>
    <t>http://lssggzy.lishui.gov.cn/art/2023/3/6/art_1229661956_195640.html</t>
  </si>
  <si>
    <t>https://lssggzy.lishui.gov.cn/art/2023/2/14/art_1229661953_194361.html</t>
  </si>
  <si>
    <t>A3311011160012592</t>
  </si>
  <si>
    <t>云和县城东幼儿园西侧地块商住项目监理</t>
  </si>
  <si>
    <t>http://lssggzy.lishui.gov.cn/art/2023/3/6/art_1229661989_195657.html</t>
  </si>
  <si>
    <t>A3311011160012519</t>
  </si>
  <si>
    <t>景宁县老年医养综合服务中心项目--空调设备采购及安装</t>
  </si>
  <si>
    <t>http://lssggzy.lishui.gov.cn/art/2023/3/6/art_1229662190_195658.html</t>
  </si>
  <si>
    <t>A3311011160012139</t>
  </si>
  <si>
    <t>遂昌县老城区道路综合改造项目——凯恩路</t>
  </si>
  <si>
    <t>http://lssggzy.lishui.gov.cn/art/2023/3/7/art_1229662124_195763.html</t>
  </si>
  <si>
    <t>https://lssggzy.lishui.gov.cn/art/2023/2/10/art_1229662121_194223.html</t>
  </si>
  <si>
    <t>A3311011160012630</t>
  </si>
  <si>
    <t>纬一路（花街路—经三路）道路工程</t>
  </si>
  <si>
    <t>http://lssggzy.lishui.gov.cn/art/2023/3/7/art_1229661812_195781.html</t>
  </si>
  <si>
    <t>https://lssggzy.lishui.gov.cn/art/2023/2/21/art_1229661808_194478.html</t>
  </si>
  <si>
    <t>A3311011160012585</t>
  </si>
  <si>
    <t>东西岩景区接待中心改造提升项目</t>
  </si>
  <si>
    <t>http://lssggzy.lishui.gov.cn/art/2023/3/7/art_1229661852_195779.html</t>
  </si>
  <si>
    <t>https://lssggzy.lishui.gov.cn/art/2023/2/13/art_1229661849_194311.html</t>
  </si>
  <si>
    <t>A3311011160012611</t>
  </si>
  <si>
    <t>青田县大路至山后等农村公路提升改造工程</t>
  </si>
  <si>
    <t>http://lssggzy.lishui.gov.cn/art/2023/3/7/art_1229661956_195774.html</t>
  </si>
  <si>
    <r>
      <rPr>
        <sz val="10.5"/>
        <color rgb="FF333333"/>
        <rFont val="宋体"/>
        <charset val="134"/>
      </rPr>
      <t>公路养护工程施工二类乙级资质或路基路面养护乙级及以上资质</t>
    </r>
  </si>
  <si>
    <t>https://lssggzy.lishui.gov.cn/art/2023/2/13/art_1229661953_194285.html</t>
  </si>
  <si>
    <t>A3311011160012629</t>
  </si>
  <si>
    <t>青田县仁宫乡寺岙村精品花园乡村项目</t>
  </si>
  <si>
    <t>http://lssggzy.lishui.gov.cn/art/2023/3/7/art_1229661956_195773.html</t>
  </si>
  <si>
    <t>市政公用工程施工总承包叁级及以上资质和建筑工程施工总承包叁级</t>
  </si>
  <si>
    <t>https://lssggzy.lishui.gov.cn/art/2023/2/14/art_1229661953_194359.html</t>
  </si>
  <si>
    <t>A3311011160012580</t>
  </si>
  <si>
    <t>丽水经济技术开发区园区基础设施改造提升工程（二期）-仙霞路（成大街-通济街）提升改造工程</t>
  </si>
  <si>
    <t>http://lssggzy.lishui.gov.cn/art/2023/3/8/art_1229661812_195786.html</t>
  </si>
  <si>
    <t>https://lssggzy.lishui.gov.cn/art/2023/2/21/art_1229661808_194538.html</t>
  </si>
  <si>
    <t>A3311011160012581</t>
  </si>
  <si>
    <t>云和县城东幼儿园西侧地块商住项目EPC工程总承包</t>
  </si>
  <si>
    <t>http://lssggzy.lishui.gov.cn/art/2023/3/8/art_1229661989_195768.html</t>
  </si>
  <si>
    <t>A3311011160012635</t>
  </si>
  <si>
    <t>景宁县中心粮库永久性地坪及粮食物资应急保障中心项目监理</t>
  </si>
  <si>
    <t>http://lssggzy.lishui.gov.cn/art/2023/3/8/art_1229662190_195757.html</t>
  </si>
  <si>
    <t>A3311011160012627</t>
  </si>
  <si>
    <t>2023年云和县“四好农村路”路面大中修工程</t>
  </si>
  <si>
    <t>http://lssggzy.lishui.gov.cn/art/2023/3/8/art_1229661989_195809.html</t>
  </si>
  <si>
    <t>A3311011160012582</t>
  </si>
  <si>
    <t>浙江九龙山国家级自然保护区管护巡护及生态网络感知系统监测体系建设项目-黄坛淤保护站</t>
  </si>
  <si>
    <t>http://lssggzy.lishui.gov.cn/art/2023/3/9/art_1229662124_195847.html</t>
  </si>
  <si>
    <t>https://lssggzy.lishui.gov.cn/art/2023/1/31/art_1229662121_193513.html</t>
  </si>
  <si>
    <t>A3311011160012628</t>
  </si>
  <si>
    <t>2023 年云和县“四好农村路”改善提升工程</t>
  </si>
  <si>
    <t>http://lssggzy.lishui.gov.cn/art/2023/3/9/art_1229661989_195887.html</t>
  </si>
  <si>
    <t>A3311011160012604</t>
  </si>
  <si>
    <t>青田县水碓坑水系提升工程可研至施工图阶段勘测咨询设计</t>
  </si>
  <si>
    <t>http://lssggzy.lishui.gov.cn/art/2023/3/9/art_1229661956_195852.html</t>
  </si>
  <si>
    <t>A3311011160012622</t>
  </si>
  <si>
    <t>高湖镇安置区基础设施工程（二期）</t>
  </si>
  <si>
    <t>http://lssggzy.lishui.gov.cn/art/2023/3/10/art_1229661956_195984.html</t>
  </si>
  <si>
    <t>https://lssggzy.lishui.gov.cn/art/2023/2/14/art_1229661953_194345.html</t>
  </si>
  <si>
    <t>A3311011160012601</t>
  </si>
  <si>
    <t>滩坑青田引水工程可研至施工图阶段勘测咨询设计</t>
  </si>
  <si>
    <t>http://lssggzy.lishui.gov.cn/art/2023/3/10/art_1229661956_196012.html</t>
  </si>
  <si>
    <t>浙大建招A2023018号</t>
  </si>
  <si>
    <t>青田县三溪口中学新建项目（周边边坡防护工程）</t>
  </si>
  <si>
    <t>http://lssggzy.lishui.gov.cn/art/2023/3/10/art_1229661956_195946.html</t>
  </si>
  <si>
    <t>A3311011160012634</t>
  </si>
  <si>
    <t>330国道温溪段沿线道路整治提升工程</t>
  </si>
  <si>
    <t>http://lssggzy.lishui.gov.cn/art/2023/3/13/art_1229661956_198457.html</t>
  </si>
  <si>
    <t>https://lssggzy.lishui.gov.cn/art/2023/2/15/art_1229661953_194488.html</t>
  </si>
  <si>
    <t>A3311011160012512</t>
  </si>
  <si>
    <t>人民街与开发北路交叉口东南侧1#地块、2#地块项目</t>
  </si>
  <si>
    <t>http://lssggzy.lishui.gov.cn/art/2023/3/13/art_1229661812_195584.html</t>
  </si>
  <si>
    <t>https://lssggzy.lishui.gov.cn/art/2023/2/10/art_1229661808_194175.html</t>
  </si>
  <si>
    <t>A3311011160012651</t>
  </si>
  <si>
    <t>庆元县屏都综合新区香菇小镇工业区块基础设施配套建设项目土石方工程二标</t>
  </si>
  <si>
    <t>http://lssggzy.lishui.gov.cn/art/2023/3/14/art_1229662056_198743.html</t>
  </si>
  <si>
    <t>综合，取值范围：7-12.9</t>
  </si>
  <si>
    <t>https://lssggzy.lishui.gov.cn/art/2023/2/23/art_1229662053_195361.html</t>
  </si>
  <si>
    <t>A3311011160012577</t>
  </si>
  <si>
    <t>湿地水毁修复项目</t>
  </si>
  <si>
    <t>http://lssggzy.lishui.gov.cn/art/2023/3/14/art_1229661852_198691.html</t>
  </si>
  <si>
    <t>https://lssggzy.lishui.gov.cn/art/2023/2/21/art_1229661849_194879.html</t>
  </si>
  <si>
    <t>A3311011160012520</t>
  </si>
  <si>
    <t>青田县石郭上村区块市政配套工程（一期）</t>
  </si>
  <si>
    <t>http://lssggzy.lishui.gov.cn/art/2023/3/14/art_1229661956_198707.html</t>
  </si>
  <si>
    <t>https://lssggzy.lishui.gov.cn/art/2023/2/22/art_1229661953_194964.html</t>
  </si>
  <si>
    <t>A3311011160012617</t>
  </si>
  <si>
    <t>莲都区石郎线与黄碧线路口东南侧1号地块项目EPC总承包</t>
  </si>
  <si>
    <t>http://lssggzy.lishui.gov.cn/art/2023/3/14/art_1229661852_198608.html</t>
  </si>
  <si>
    <t>A3311011160012574</t>
  </si>
  <si>
    <t>温溪镇新建路改造工程</t>
  </si>
  <si>
    <t>http://lssggzy.lishui.gov.cn/art/2023/3/15/art_1229661956_198822.html</t>
  </si>
  <si>
    <t>https://lssggzy.lishui.gov.cn/art/2023/1/30/art_1229661953_193457.html</t>
  </si>
  <si>
    <t>A3311011160012433</t>
  </si>
  <si>
    <t>322国道云和后山至麻垟段改建工程项目用地相关报批工作</t>
  </si>
  <si>
    <t>http://lssggzy.lishui.gov.cn/art/2023/3/15/art_1229661989_199088.html</t>
  </si>
  <si>
    <t>A3311011160012652</t>
  </si>
  <si>
    <t>遂昌县明德北路拓宽改造工程</t>
  </si>
  <si>
    <t>http://lssggzy.lishui.gov.cn/art/2023/3/16/art_1229662124_199091.html</t>
  </si>
  <si>
    <t>https://lssggzy.lishui.gov.cn/art/2023/2/22/art_1229662121_194929.html</t>
  </si>
  <si>
    <t>A3311011160012625</t>
  </si>
  <si>
    <t>丽水经济技术开发区绿谷未来社区项目（标段二）监理</t>
  </si>
  <si>
    <t>http://lssggzy.lishui.gov.cn/art/2023/3/16/art_1229661812_199125.html</t>
  </si>
  <si>
    <t>A3311011160012689</t>
  </si>
  <si>
    <t>缙云文化用品创意产业园项目施工监理(第四次)</t>
  </si>
  <si>
    <t>http://lssggzy.lishui.gov.cn/art/2023/3/16/art_1229662089_199134.html</t>
  </si>
  <si>
    <t>A3311011160012669</t>
  </si>
  <si>
    <t>云和县浮云溪流域综合治理工程（崇头段、城区段）监理</t>
  </si>
  <si>
    <t>http://lssggzy.lishui.gov.cn/art/2023/3/17/art_1229661989_199231.html</t>
  </si>
  <si>
    <t>综合，取值范围：5-12</t>
  </si>
  <si>
    <r>
      <rPr>
        <sz val="11"/>
        <color rgb="FF333333"/>
        <rFont val="宋体"/>
        <charset val="134"/>
      </rPr>
      <t>水利工程施工监理乙级</t>
    </r>
  </si>
  <si>
    <t>2+0</t>
  </si>
  <si>
    <t>https://lssggzy.lishui.gov.cn/art/2023/2/24/art_1229661986_195106.html</t>
  </si>
  <si>
    <t>A3311011160012644</t>
  </si>
  <si>
    <t>庆元县竹口镇黄坛村村内污水管网改造提升工程项目</t>
  </si>
  <si>
    <t>http://lssggzy.lishui.gov.cn/art/2023/3/17/art_1229662056_199230.html</t>
  </si>
  <si>
    <t>https://lssggzy.lishui.gov.cn/art/2023/2/23/art_1229662053_195015.html</t>
  </si>
  <si>
    <t>A3311011160012643</t>
  </si>
  <si>
    <t>青田县莲头-洋坑等农村公路路面工程</t>
  </si>
  <si>
    <t>http://lssggzy.lishui.gov.cn/art/2023/3/17/art_1229661956_199371.html</t>
  </si>
  <si>
    <t>云和县智慧交通物流汽车服务基地监理</t>
  </si>
  <si>
    <t>http://lssggzy.lishui.gov.cn/art/2023/3/20/art_1229661989_199566.html</t>
  </si>
  <si>
    <t>A3311011160012660</t>
  </si>
  <si>
    <t>云和县白龙山街道赤龙矿区普通建筑石料矿矿地综合开发利用项目</t>
  </si>
  <si>
    <t>http://lssggzy.lishui.gov.cn/art/2023/3/20/art_1229661989_199480.html</t>
  </si>
  <si>
    <t>其他工程</t>
  </si>
  <si>
    <t>A3311011160012706</t>
  </si>
  <si>
    <t>青田县中东部填埋场项目飞灰库区改造工程</t>
  </si>
  <si>
    <t>http://lssggzy.lishui.gov.cn/art/2023/3/21/art_1229661956_199665.html</t>
  </si>
  <si>
    <t>市政公用工程施工总承包贰级及以上资质和环保工程专业承包贰级</t>
  </si>
  <si>
    <t>https://lssggzy.lishui.gov.cn/art/2023/2/28/art_1229661953_195323.html</t>
  </si>
  <si>
    <t>A3311011160012698</t>
  </si>
  <si>
    <t>青田县岙海线等县道公路路面维修工程</t>
  </si>
  <si>
    <t>http://lssggzy.lishui.gov.cn/art/2023/3/21/art_1229661956_199692.html</t>
  </si>
  <si>
    <t>A3311011160012659</t>
  </si>
  <si>
    <t>浙西南粮食物资仓储物流园区项目监理</t>
  </si>
  <si>
    <t>http://lssggzy.lishui.gov.cn/art/2023/3/21/art_1229661812_199698.html</t>
  </si>
  <si>
    <t>A3311011160012682</t>
  </si>
  <si>
    <t>莲都经开区高溪安置小区项目监理</t>
  </si>
  <si>
    <t>http://lssggzy.lishui.gov.cn/art/2023/3/21/art_1229661852_199655.html</t>
  </si>
  <si>
    <t>A3311011160012695</t>
  </si>
  <si>
    <t>云和县生态产品价值实现示范区建设（云景生态产业园）雾溪河道施工图设计</t>
  </si>
  <si>
    <t>http://lssggzy.lishui.gov.cn/art/2023/3/21/art_1229661989_199662.html</t>
  </si>
  <si>
    <t>A3311011160012653</t>
  </si>
  <si>
    <t>遂昌县九云人才驿站项目设计</t>
  </si>
  <si>
    <t>http://lssggzy.lishui.gov.cn/art/2023/3/22/art_1229662124_199790.html</t>
  </si>
  <si>
    <t>A3311011160012704</t>
  </si>
  <si>
    <t>景宁畲族自治县双港水库及供水工程前期设计</t>
  </si>
  <si>
    <t>http://lssggzy.lishui.gov.cn/art/2023/3/22/art_1229662190_199718.html</t>
  </si>
  <si>
    <t>http://lssggzy.lishui.gov.cn/art/2023/3/22/art_1229661923_199837.html</t>
  </si>
  <si>
    <t>A3311011160012688</t>
  </si>
  <si>
    <t>汤垟乡便民服务等综合用房新建工程</t>
  </si>
  <si>
    <t>http://lssggzy.lishui.gov.cn/art/2023/3/23/art_1229661956_199915.html</t>
  </si>
  <si>
    <t>https://lssggzy.lishui.gov.cn/art/2023/3/3/art_1229661953_195542.html</t>
  </si>
  <si>
    <t>A3311011160012685</t>
  </si>
  <si>
    <t>庆元县安溪重点山洪沟防洪治理工程</t>
  </si>
  <si>
    <t>http://lssggzy.lishui.gov.cn/art/2023/3/23/art_1229662056_199856.html</t>
  </si>
  <si>
    <t>A3311011160012640</t>
  </si>
  <si>
    <t>2022年青田县农村联网公路新改建工程（二期）</t>
  </si>
  <si>
    <t>http://lssggzy.lishui.gov.cn/art/2023/3/23/art_1229661956_199860.html</t>
  </si>
  <si>
    <t>A3311011160012549</t>
  </si>
  <si>
    <t>高溪工业区块现代路东段北侧边坡改造项目</t>
  </si>
  <si>
    <t>http://lssggzy.lishui.gov.cn/art/2023/3/23/art_1229661852_199874.html</t>
  </si>
  <si>
    <t>A3311011160012712</t>
  </si>
  <si>
    <t>青田县油竹街道官塘、官中、官园小区污水零直排及道路改造工程</t>
  </si>
  <si>
    <t>http://lssggzy.lishui.gov.cn/art/2023/3/24/art_1229661956_200094.html</t>
  </si>
  <si>
    <t>https://lssggzy.lishui.gov.cn/art/2023/3/3/art_1229661953_195581.html</t>
  </si>
  <si>
    <t>A3311011160012707</t>
  </si>
  <si>
    <t>庆元县松源溪流域综合治理工程（主城区连通段）</t>
  </si>
  <si>
    <t>http://lssggzy.lishui.gov.cn/art/2023/3/24/art_1229662056_199977.html</t>
  </si>
  <si>
    <t>A3311011160012711</t>
  </si>
  <si>
    <t>中德（缙云）创业园工程-人才公寓电梯采购</t>
  </si>
  <si>
    <t>http://lssggzy.lishui.gov.cn/art/2023/3/24/art_1229662089_200100.html</t>
  </si>
  <si>
    <t>A3311011160012705</t>
  </si>
  <si>
    <t>松阴溪流域综合治理工程（二期）濂溪连头至长濂段</t>
  </si>
  <si>
    <t>http://lssggzy.lishui.gov.cn/art/2023/3/24/art_1229662124_199959.html</t>
  </si>
  <si>
    <t>A3311011160012668</t>
  </si>
  <si>
    <t>元湖一号幼儿园改造工程</t>
  </si>
  <si>
    <t>http://lssggzy.lishui.gov.cn/art/2023/3/27/art_1229661852_200203.html</t>
  </si>
  <si>
    <t>https://lssggzy.lishui.gov.cn/art/2023/3/3/art_1229661849_195567.html</t>
  </si>
  <si>
    <t>A3311011160012468</t>
  </si>
  <si>
    <t>青田县松渠口-坑口等农村公路提升改造工程</t>
  </si>
  <si>
    <t>http://lssggzy.lishui.gov.cn/art/2023/3/27/art_1229661956_200245.html</t>
  </si>
  <si>
    <t>https://lssggzy.lishui.gov.cn/art/2023/2/28/art_1229661953_195317.html</t>
  </si>
  <si>
    <t>A3311011160012703</t>
  </si>
  <si>
    <t>丽水职业技术学院双高校建设提升工程（体艺教学楼项目）</t>
  </si>
  <si>
    <t>http://lssggzy.lishui.gov.cn/art/2023/3/28/art_1229661812_200438.html</t>
  </si>
  <si>
    <t>https://lssggzy.lishui.gov.cn/art/2023/2/28/art_1229661808_195284.html</t>
  </si>
  <si>
    <t>A3311011160012641</t>
  </si>
  <si>
    <t>青田县山口-方岩下等农村公路路面工程</t>
  </si>
  <si>
    <t>http://lssggzy.lishui.gov.cn/art/2023/3/28/art_1229661956_200319.html</t>
  </si>
  <si>
    <t>https://lssggzy.lishui.gov.cn/art/2023/3/2/art_1229661953_195462.html</t>
  </si>
  <si>
    <t>A3311011160012728</t>
  </si>
  <si>
    <t>丽水花园邻里中心及停车场建设项目(联城、金汇邻里中心及停车场项目)-电梯设备采购与安装</t>
  </si>
  <si>
    <t>http://lssggzy.lishui.gov.cn/art/2023/3/28/art_1229661812_200410.html</t>
  </si>
  <si>
    <t>A3311011160012479</t>
  </si>
  <si>
    <t>丽水市莲都区陈寮6.5MWp集中式农光互补项目设计采购施工（EPC）总承包</t>
  </si>
  <si>
    <t>http://lssggzy.lishui.gov.cn/art/2023/3/28/art_1229661852_200317.html</t>
  </si>
  <si>
    <t>A3311011160012735</t>
  </si>
  <si>
    <t>青田县油竹街道官塘、官中、官园小区污水零直排及道路改造工程监理</t>
  </si>
  <si>
    <t>http://lssggzy.lishui.gov.cn/art/2023/3/28/art_1229661956_200248.html</t>
  </si>
  <si>
    <t>A3311011160012717</t>
  </si>
  <si>
    <t>丽水市务岭根垃圾填埋场生态修复工程设计</t>
  </si>
  <si>
    <t>http://lssggzy.lishui.gov.cn/art/2023/3/28/art_1229661852_200363.html</t>
  </si>
  <si>
    <t>A3311011160012741</t>
  </si>
  <si>
    <t>遂昌县仙侠湖珠村畈配套基础设施工程</t>
  </si>
  <si>
    <t>http://lssggzy.lishui.gov.cn/art/2023/3/29/art_1229662124_200664.html</t>
  </si>
  <si>
    <t>综合，取值范围：12-17.9</t>
  </si>
  <si>
    <t>https://lssggzy.lishui.gov.cn/art/2023/3/8/art_1229662121_195829.html</t>
  </si>
  <si>
    <t>A3311011160012708</t>
  </si>
  <si>
    <t>云和县城南污水管网优化工程（文体中心区块）</t>
  </si>
  <si>
    <t>http://lssggzy.lishui.gov.cn/art/2023/3/29/art_1229661989_199927.html</t>
  </si>
  <si>
    <t>综合，取值范围：6-19.9</t>
  </si>
  <si>
    <t>https://lssggzy.lishui.gov.cn/art/2023/2/28/art_1229661986_195278.html</t>
  </si>
  <si>
    <t>A3311011160012738</t>
  </si>
  <si>
    <t>云和县祥云街（黄水碓—城西路）道路工程施工图设计</t>
  </si>
  <si>
    <t>http://lssggzy.lishui.gov.cn/art/2023/3/29/art_1229661989_200541.html</t>
  </si>
  <si>
    <t>A3311011160012662</t>
  </si>
  <si>
    <t>青田县海口至海溪公路改建工程勘察设计</t>
  </si>
  <si>
    <t>http://lssggzy.lishui.gov.cn/art/2023/3/30/art_1229661956_200949.html</t>
  </si>
  <si>
    <t>A3311011160012734</t>
  </si>
  <si>
    <t>瓯江干流青田祯埠岭下至船寮陈合段绿道工程二期(不涉铁段海口南岸村－高市雄溪村)</t>
  </si>
  <si>
    <t>http://lssggzy.lishui.gov.cn/art/2023/3/30/art_1229661956_200668.html</t>
  </si>
  <si>
    <t>A3311011160012724</t>
  </si>
  <si>
    <t>碧湖镇垃圾中转站项目</t>
  </si>
  <si>
    <t>http://lssggzy.lishui.gov.cn/art/2023/3/31/art_1229661852_201065.html</t>
  </si>
  <si>
    <t>https://lssggzy.lishui.gov.cn/art/2023/3/9/art_1229661849_195904.html</t>
  </si>
  <si>
    <t>A3311011160012736</t>
  </si>
  <si>
    <t>缙云县盘溪和贞溪流域综合治理工程（一期）工程施工监理</t>
  </si>
  <si>
    <t>http://lssggzy.lishui.gov.cn/art/2023/3/31/art_1229662089_200725.html</t>
  </si>
  <si>
    <t>A3311011160012737</t>
  </si>
  <si>
    <t>S209奉化至庆元公路缙云早宅至洋山段改建工程招标代理和造价咨询机构选择</t>
  </si>
  <si>
    <t>http://lssggzy.lishui.gov.cn/art/2023/3/31/art_1229662089_200989.html</t>
  </si>
  <si>
    <t>A3311011160012745</t>
  </si>
  <si>
    <t>景宁畲族自治县小溪流域综合治理工程（一期）大均段等施工监理</t>
  </si>
  <si>
    <t>http://lssggzy.lishui.gov.cn/art/2023/3/31/art_1229662190_200801.html</t>
  </si>
  <si>
    <t>A3311011160012696</t>
  </si>
  <si>
    <t>丽水经济技术开发区绿谷未来社区项目（标段一）EPC总承包</t>
  </si>
  <si>
    <t>http://lssggzy.lishui.gov.cn/art/2023/3/31/art_1229661812_200955.html</t>
  </si>
  <si>
    <t>A3311011160012709</t>
  </si>
  <si>
    <t>遂昌县“四好农村路”建设-2023年农村公路大中修工程</t>
  </si>
  <si>
    <t>http://lssggzy.lishui.gov.cn/art/2023/3/31/art_1229662124_201230.html</t>
  </si>
  <si>
    <t>云和县智慧交通物流汽车服务基地设计采购施工（EPC）总承包</t>
  </si>
  <si>
    <t>http://lssggzy.lishui.gov.cn/art/2023/3/31/art_1229661989_200946.html</t>
  </si>
  <si>
    <t>A3311011160012655</t>
  </si>
  <si>
    <t>莲都经开区高溪安置小区工程总承包（EPC）</t>
  </si>
  <si>
    <t>http://lssggzy.lishui.gov.cn/art/2023/3/31/art_1229661852_201212.html</t>
  </si>
  <si>
    <t>A3311011160012649</t>
  </si>
  <si>
    <t>三枝树村综合业务用房项目</t>
  </si>
  <si>
    <t>http://lssggzy.lishui.gov.cn/art/2023/4/3/art_1229662190_201350.html</t>
  </si>
  <si>
    <t>https://lssggzy.lishui.gov.cn/art/2023/3/8/art_1229662187_195798.html</t>
  </si>
  <si>
    <t>A3311011160012443</t>
  </si>
  <si>
    <t>瓯江干流左岸温溪段（横溪—意尔康）综合治理工程</t>
  </si>
  <si>
    <t>http://lssggzy.lishui.gov.cn/art/2023/4/3/art_1229661956_201391.html</t>
  </si>
  <si>
    <t>A3311011160012747</t>
  </si>
  <si>
    <t>松阳县2023年“四好农村路”提升工程（养护工程）</t>
  </si>
  <si>
    <t>http://lssggzy.lishui.gov.cn/art/2023/4/4/art_1229662157_201613.html</t>
  </si>
  <si>
    <t>https://lssggzy.lishui.gov.cn/art/2023/3/15/art_1229662154_198823.html</t>
  </si>
  <si>
    <t>A3311011160012769</t>
  </si>
  <si>
    <t>景宁县公安局鹤溪派出所技术业务用房建设项目-二期装修工程</t>
  </si>
  <si>
    <t>http://lssggzy.lishui.gov.cn/art/2023/4/4/art_1229662190_201598.html</t>
  </si>
  <si>
    <r>
      <rPr>
        <b/>
        <u/>
        <sz val="12"/>
        <color rgb="FF333333"/>
        <rFont val="宋体"/>
        <charset val="134"/>
      </rPr>
      <t>建筑装修装饰工程专业承包</t>
    </r>
  </si>
  <si>
    <t>https://lssggzy.lishui.gov.cn/art/2023/3/15/art_1229662187_198809.html</t>
  </si>
  <si>
    <t>A3311011160012636</t>
  </si>
  <si>
    <t>松阳县经开区赤寿基础设施提升工程一期</t>
  </si>
  <si>
    <t>http://lssggzy.lishui.gov.cn/art/2023/4/4/art_1229662157_201424.html</t>
  </si>
  <si>
    <t>综合，取值范围：9-14.9</t>
  </si>
  <si>
    <t>https://lssggzy.lishui.gov.cn/art/2023/3/14/art_1229662154_198709.html</t>
  </si>
  <si>
    <t>A3311011160012749</t>
  </si>
  <si>
    <t>松阴溪流域综合治理工程（二期）濂溪连头至长濂段施工监理</t>
  </si>
  <si>
    <t>http://lssggzy.lishui.gov.cn/art/2023/4/4/art_1229662124_201614.html</t>
  </si>
  <si>
    <t>A3311011160012647</t>
  </si>
  <si>
    <t>莲都区中心粮库扩建项目工程设计</t>
  </si>
  <si>
    <t>http://lssggzy.lishui.gov.cn/art/2023/4/4/art_1229661852_201427.html</t>
  </si>
  <si>
    <t>LD[2023] 041 号</t>
  </si>
  <si>
    <t>和平路与长林路交叉口东北侧地块商住用房项目前期物业管理项目</t>
  </si>
  <si>
    <t>http://lssggzy.lishui.gov.cn/art/2023/4/4/art_1229661852_201576.html</t>
  </si>
  <si>
    <t>A3311011160012731</t>
  </si>
  <si>
    <t>庆元大道黄坛至龙珠湾段景观提升工程一期</t>
  </si>
  <si>
    <t>http://lssggzy.lishui.gov.cn/art/2023/4/5/art_1229662056_201637.html</t>
  </si>
  <si>
    <t>A3311011160012674</t>
  </si>
  <si>
    <t>丽水市胡村水厂工程（一期）-非标设备采购及安装项目</t>
  </si>
  <si>
    <t>http://lssggzy.lishui.gov.cn/art/2023/4/6/art_1229661812_201767.html</t>
  </si>
  <si>
    <t>A3311011160012764</t>
  </si>
  <si>
    <t>青田县新金坑水库工程项建至施工图阶段勘测咨询设计</t>
  </si>
  <si>
    <t>http://lssggzy.lishui.gov.cn/art/2023/4/6/art_1229661956_201708.html</t>
  </si>
  <si>
    <t>A3311011160012692</t>
  </si>
  <si>
    <t>丽水市交通运输局新办公场所修缮改造工程</t>
  </si>
  <si>
    <t>http://lssggzy.lishui.gov.cn/art/2023/4/7/art_1229661812_201781.html</t>
  </si>
  <si>
    <t>https://lssggzy.lishui.gov.cn/art/2023/3/15/art_1229661808_198810.html</t>
  </si>
  <si>
    <t>A3311011160012777</t>
  </si>
  <si>
    <t>九龙山地质景观旅游基础设施建设项目</t>
  </si>
  <si>
    <t>http://lssggzy.lishui.gov.cn/art/2023/4/7/art_1229662190_201855.html</t>
  </si>
  <si>
    <t>https://lssggzy.lishui.gov.cn/art/2023/3/17/art_1229662187_199280.html</t>
  </si>
  <si>
    <t>A3311011160012583</t>
  </si>
  <si>
    <t>太平乡生活污水设施“强基增效双提标”建设改造项目</t>
  </si>
  <si>
    <t>http://lssggzy.lishui.gov.cn/art/2023/4/7/art_1229661852_195778.html</t>
  </si>
  <si>
    <t>A3311011160012757</t>
  </si>
  <si>
    <t>莲都区碧湖镇周巷村新溪江旱改水项目</t>
  </si>
  <si>
    <t>http://lssggzy.lishui.gov.cn/art/2023/4/7/art_1229661852_201777.html</t>
  </si>
  <si>
    <t>国土资源</t>
  </si>
  <si>
    <t>A3311011160012766</t>
  </si>
  <si>
    <t>庆元县2023年度竹口溪流域综合治理工程（枫堂村至岩后村段）</t>
  </si>
  <si>
    <t>http://lssggzy.lishui.gov.cn/art/2023/4/7/art_1229662056_201809.html</t>
  </si>
  <si>
    <t>A3311011160012673</t>
  </si>
  <si>
    <t>丽水市胡村水厂工程（一期）-污泥系统、滤池设备等采购及安装项目</t>
  </si>
  <si>
    <t>http://lssggzy.lishui.gov.cn/art/2023/4/7/art_1229661812_201949.html</t>
  </si>
  <si>
    <t>A3311011160012770</t>
  </si>
  <si>
    <t>丽水日报印刷厂改造工程</t>
  </si>
  <si>
    <t>http://lssggzy.lishui.gov.cn/art/2023/4/14/art_1229661812_202506.html</t>
  </si>
  <si>
    <t>https://lssggzy.lishui.gov.cn/art/2023/3/24/art_1229661808_200071.html</t>
  </si>
  <si>
    <t>A3311011160012796</t>
  </si>
  <si>
    <t>青田县油竹侨乡外贸产业园基础设施新建工程</t>
  </si>
  <si>
    <t>http://lssggzy.lishui.gov.cn/art/2023/4/14/art_1229661956_202486.html</t>
  </si>
  <si>
    <r>
      <rPr>
        <b/>
        <u/>
        <sz val="10.5"/>
        <color rgb="FF333333"/>
        <rFont val="宋体"/>
        <charset val="134"/>
      </rPr>
      <t>地质灾害治理工程施工甲级资质和市政公用施工总承包叁级</t>
    </r>
  </si>
  <si>
    <t>13+2</t>
  </si>
  <si>
    <t>https://lssggzy.lishui.gov.cn/art/2023/3/22/art_1229661953_199814.html</t>
  </si>
  <si>
    <t>A3311011160012755</t>
  </si>
  <si>
    <t>龙泉市江滨南岸（南秦桥至橡皮坝）文旅长廊建设工程</t>
  </si>
  <si>
    <t>http://lssggzy.lishui.gov.cn/art/2023/4/14/art_1229661923_202430.html</t>
  </si>
  <si>
    <t>https://lssggzy.lishui.gov.cn/art/2023/3/24/art_1229661920_199989.html</t>
  </si>
  <si>
    <t>遂昌县九云人才驿站项目设计（第二次）</t>
  </si>
  <si>
    <t>http://lssggzy.lishui.gov.cn/art/2023/4/14/art_1229662124_202409.html</t>
  </si>
  <si>
    <t>A3311011160012799</t>
  </si>
  <si>
    <t>青田县阜山乡安店村古建筑修缮暨古道修复项目</t>
  </si>
  <si>
    <t>http://lssggzy.lishui.gov.cn/art/2023/4/17/art_1229661956_202582.html</t>
  </si>
  <si>
    <r>
      <rPr>
        <b/>
        <u/>
        <sz val="10.5"/>
        <color rgb="FF333333"/>
        <rFont val="宋体"/>
        <charset val="134"/>
      </rPr>
      <t>古建筑工程专业承包壹级和文物保护工程施工叁级</t>
    </r>
  </si>
  <si>
    <t>https://lssggzy.lishui.gov.cn/art/2023/3/28/art_1229661953_200433.html</t>
  </si>
  <si>
    <t>A3311011160012016</t>
  </si>
  <si>
    <t>云和县人民医院DSA、负压手术室净化装修工程采购项目</t>
  </si>
  <si>
    <t>http://lssggzy.lishui.gov.cn/art/2023/4/17/art_1229661989_202585.html</t>
  </si>
  <si>
    <t>A3311011160012787</t>
  </si>
  <si>
    <t>莲都学校（刘英小学）扩建工程设计</t>
  </si>
  <si>
    <t>http://lssggzy.lishui.gov.cn/art/2023/4/17/art_1229661852_202584.html</t>
  </si>
  <si>
    <t>A3311011160012750</t>
  </si>
  <si>
    <t>缙云县新建镇洋山区块组团配套工程—工业三路等基础设施配套工程（工业五路、新南街、新建路）</t>
  </si>
  <si>
    <t>http://lssggzy.lishui.gov.cn/art/2023/4/18/art_1229662089_202586.html</t>
  </si>
  <si>
    <t>综合，取值范围：8-13.9</t>
  </si>
  <si>
    <t>https://lssggzy.lishui.gov.cn/art/2023/3/23/art_1229662086_199925.html</t>
  </si>
  <si>
    <t>A3311011160012780</t>
  </si>
  <si>
    <t>遂昌县2023－2024年农村供水保障工程净水设备（配套消毒）供应商选择</t>
  </si>
  <si>
    <t>http://lssggzy.lishui.gov.cn/art/2023/4/18/art_1229662124_202614.html</t>
  </si>
  <si>
    <t>A3311011160012763</t>
  </si>
  <si>
    <t>庆元县实验小学濛洲校区进场道路工程</t>
  </si>
  <si>
    <t>http://lssggzy.lishui.gov.cn/art/2023/4/19/art_1229662056_202758.html</t>
  </si>
  <si>
    <t>https://lssggzy.lishui.gov.cn/art/2023/3/17/art_1229662053_199293.html</t>
  </si>
  <si>
    <t>A3311011160012816</t>
  </si>
  <si>
    <t>松阳县妇幼保健服务中心项目监理</t>
  </si>
  <si>
    <t>http://lssggzy.lishui.gov.cn/art/2023/4/19/art_1229662157_202768.html</t>
  </si>
  <si>
    <t>A3311011160012773</t>
  </si>
  <si>
    <t>松阳县江北灌区续建配套与节水改造项目（2021-2022年）调增项目</t>
  </si>
  <si>
    <t>http://lssggzy.lishui.gov.cn/art/2023/4/19/art_1229662157_202587.html</t>
  </si>
  <si>
    <t>A3311011160012823</t>
  </si>
  <si>
    <t>温溪镇污水零直排区建设工程三期项目</t>
  </si>
  <si>
    <t>http://lssggzy.lishui.gov.cn/art/2023/4/19/art_1229661956_202848.html</t>
  </si>
  <si>
    <t>A3311011160012800</t>
  </si>
  <si>
    <t>澄照乡“大搬快聚•富民安居工程”旭阳安置点建设项目监理</t>
  </si>
  <si>
    <t>http://lssggzy.lishui.gov.cn/art/2023/4/19/art_1229662190_202820.html</t>
  </si>
  <si>
    <t>A3311011160012817</t>
  </si>
  <si>
    <t>中梁天悦湾幼儿园改造工程</t>
  </si>
  <si>
    <t>http://lssggzy.lishui.gov.cn/art/2023/4/20/art_1229661852_202962.html</t>
  </si>
  <si>
    <t>https://lssggzy.lishui.gov.cn/art/2023/3/30/art_1229661849_200854.html</t>
  </si>
  <si>
    <t>A3311011160012548</t>
  </si>
  <si>
    <t>工业路周边地块基础设施项目</t>
  </si>
  <si>
    <t>http://lssggzy.lishui.gov.cn/art/2023/4/20/art_1229661852_202944.html</t>
  </si>
  <si>
    <t>https://lssggzy.lishui.gov.cn/art/2023/3/31/art_1229661849_201217.html</t>
  </si>
  <si>
    <t>A3311011160012794</t>
  </si>
  <si>
    <t>莲都区联城街道常白迁建安置小区工程</t>
  </si>
  <si>
    <t>http://lssggzy.lishui.gov.cn/art/2023/4/20/art_1229661852_202855.html</t>
  </si>
  <si>
    <t>https://lssggzy.lishui.gov.cn/art/2023/3/30/art_1229661849_200853.html</t>
  </si>
  <si>
    <t>A3311011160012810</t>
  </si>
  <si>
    <t>鹤溪街道城南老旧小区（张村自建房区块）房屋立面改造项目</t>
  </si>
  <si>
    <t>http://lssggzy.lishui.gov.cn/art/2023/4/20/art_1229662190_202903.html</t>
  </si>
  <si>
    <t>https://lssggzy.lishui.gov.cn/art/2023/3/30/art_1229662187_200848.html</t>
  </si>
  <si>
    <t>A3311011160012733</t>
  </si>
  <si>
    <t>龙泉市宝剑小镇大师园配套工程(二期)</t>
  </si>
  <si>
    <t>http://lssggzy.lishui.gov.cn/art/2023/4/20/art_1229661923_202809.html</t>
  </si>
  <si>
    <t>A3311011160012827</t>
  </si>
  <si>
    <t>青田县景山小区生活污水零直排工程</t>
  </si>
  <si>
    <t>http://lssggzy.lishui.gov.cn/art/2023/4/20/art_1229661956_203001.html</t>
  </si>
  <si>
    <t>A3311011160012829</t>
  </si>
  <si>
    <t>青田县阳光山庄小区污水零直排工程</t>
  </si>
  <si>
    <t>http://lssggzy.lishui.gov.cn/art/2023/4/21/art_1229661956_203155.html</t>
  </si>
  <si>
    <t>https://lssggzy.lishui.gov.cn/art/2023/3/31/art_1229661953_201224.html</t>
  </si>
  <si>
    <t>A3311011160012812</t>
  </si>
  <si>
    <t>莲都区疾病预防控制中心项目-实验室系统集成项目采购与安装</t>
  </si>
  <si>
    <t>http://lssggzy.lishui.gov.cn/art/2023/4/21/art_1229661852_203158.html</t>
  </si>
  <si>
    <t>A3311011160012793</t>
  </si>
  <si>
    <t>莲都区古堰画乡乡村旅游中心建设项目设计</t>
  </si>
  <si>
    <t>http://lssggzy.lishui.gov.cn/art/2023/4/21/art_1229661852_203131.html</t>
  </si>
  <si>
    <t>A3311011160012254</t>
  </si>
  <si>
    <t>遂昌县“四好农村路”建设-2023年农村公路改建工程</t>
  </si>
  <si>
    <t>http://lssggzy.lishui.gov.cn/art/2023/4/23/art_1229662124_203171.html</t>
  </si>
  <si>
    <t>A3311011160012864</t>
  </si>
  <si>
    <t>青田县景都华庭小区生活污水零直排工程</t>
  </si>
  <si>
    <t>http://lssggzy.lishui.gov.cn/art/2023/4/24/art_1229661956_203344.html</t>
  </si>
  <si>
    <t>https://lssggzy.lishui.gov.cn/art/2023/4/4/art_1229661953_201604.html</t>
  </si>
  <si>
    <t>A3311011160012702</t>
  </si>
  <si>
    <t>山口镇石雕之源环境治理提升工程-镇区主街道地下管网改造工程</t>
  </si>
  <si>
    <t>http://lssggzy.lishui.gov.cn/art/2023/4/24/art_1229661956_203366.html</t>
  </si>
  <si>
    <t>A3311011160012828</t>
  </si>
  <si>
    <t>莲都区联城街道 LC01-B-30（联城东） 迁建安置小区工程</t>
  </si>
  <si>
    <t>http://lssggzy.lishui.gov.cn/art/2023/4/25/art_1229661852_203441.html</t>
  </si>
  <si>
    <t>https://lssggzy.lishui.gov.cn/art/2023/4/4/art_1229661849_201586.html</t>
  </si>
  <si>
    <t>A3311011160012855</t>
  </si>
  <si>
    <t>碧湖派出所业务用房新建项目（二期）</t>
  </si>
  <si>
    <t>http://lssggzy.lishui.gov.cn/art/2023/4/25/art_1229661852_203418.html</t>
  </si>
  <si>
    <t>https://lssggzy.lishui.gov.cn/art/2023/4/4/art_1229661849_201499.html</t>
  </si>
  <si>
    <t>A3311011160012868</t>
  </si>
  <si>
    <t>青田县城西村区块生活污水零直排工程</t>
  </si>
  <si>
    <t>http://lssggzy.lishui.gov.cn/art/2023/4/25/art_1229661956_203474.html</t>
  </si>
  <si>
    <t>https://lssggzy.lishui.gov.cn/art/2023/4/4/art_1229661953_201612.html</t>
  </si>
  <si>
    <t>A3311011160012783</t>
  </si>
  <si>
    <t>2023年莲都区农业水价改革灌溉工程更新升级项目</t>
  </si>
  <si>
    <t>http://lssggzy.lishui.gov.cn/art/2023/4/25/art_1229661852_203432.html</t>
  </si>
  <si>
    <t>遂昌县“四好农村路”建设-2023年农村公路改建工程施工监理</t>
  </si>
  <si>
    <t>http://lssggzy.lishui.gov.cn/art/2023/4/25/art_1229662124_203372.html</t>
  </si>
  <si>
    <t>A3311011160012840</t>
  </si>
  <si>
    <t>龙泉市大汪区块基础设施配套工程-电力杆线迁移项目设计</t>
  </si>
  <si>
    <t>http://lssggzy.lishui.gov.cn/art/2023/4/25/art_1229661923_203456.html</t>
  </si>
  <si>
    <t>A3311011160012863</t>
  </si>
  <si>
    <t>仙居至庆元公路松阳县水南至枫坪段抽蓄影响改线工程第SG1标段</t>
  </si>
  <si>
    <t>http://lssggzy.lishui.gov.cn/art/2023/4/25/art_1229662157_203268.html</t>
  </si>
  <si>
    <t>A3311011160012845</t>
  </si>
  <si>
    <t>龙泉市大汪区块产城融合城乡共富工程监理</t>
  </si>
  <si>
    <t>http://lssggzy.lishui.gov.cn/art/2023/4/25/art_1229661923_203475.html</t>
  </si>
  <si>
    <t>仙居至庆元公路松阳县水南至枫坪段抽蓄影响改线工程第JL1标段</t>
  </si>
  <si>
    <t>http://lssggzy.lishui.gov.cn/art/2023/4/25/art_1229662157_203402.html</t>
  </si>
  <si>
    <t>A3311011160012867</t>
  </si>
  <si>
    <t>青田县山水嘉苑小区生活污水零直排工程</t>
  </si>
  <si>
    <t>http://lssggzy.lishui.gov.cn/art/2023/4/26/art_1229661956_203574.html</t>
  </si>
  <si>
    <t>https://lssggzy.lishui.gov.cn/art/2023/4/6/art_1229661953_201759.html</t>
  </si>
  <si>
    <t>A3311011160012569</t>
  </si>
  <si>
    <t>吴坑乡集中供水水源金叶水库及配套工程</t>
  </si>
  <si>
    <t>http://lssggzy.lishui.gov.cn/art/2023/4/26/art_1229661956_195063.html</t>
  </si>
  <si>
    <t>LD[2023]61号</t>
  </si>
  <si>
    <t>白口双创园周边路网配套工程设计</t>
  </si>
  <si>
    <t>http://lssggzy.lishui.gov.cn/art/2023/4/26/art_1229661852_203548.html</t>
  </si>
  <si>
    <t>A3311011160012876</t>
  </si>
  <si>
    <t>青田县“十四五”农村饮用水提升工程-青田县2022年度腊口镇腊口村等36个村农村供水保障工程（温溪镇温溪新村）</t>
  </si>
  <si>
    <t>http://lssggzy.lishui.gov.cn/art/2023/4/26/art_1229661956_203580.html</t>
  </si>
  <si>
    <t>A3311011160012826</t>
  </si>
  <si>
    <t>青田县景云小区生活污水零直排工程</t>
  </si>
  <si>
    <t>http://lssggzy.lishui.gov.cn/art/2023/4/27/art_1229661956_203704.html</t>
  </si>
  <si>
    <t>https://lssggzy.lishui.gov.cn/art/2023/4/7/art_1229661953_201868.html</t>
  </si>
  <si>
    <t>A3311011160012739</t>
  </si>
  <si>
    <t>缙云县好溪支流方溪综合治理工程总承包（EPC）</t>
  </si>
  <si>
    <t>http://lssggzy.lishui.gov.cn/art/2023/4/27/art_1229662089_203712.html</t>
  </si>
  <si>
    <t>综合，6-12：0.5</t>
  </si>
  <si>
    <r>
      <rPr>
        <sz val="10.5"/>
        <color rgb="FF000000"/>
        <rFont val="宋体"/>
        <charset val="134"/>
      </rPr>
      <t>具有工程设计综合甲级资质或水利行业工程设计丙级及以上资质或水利行业（河道整治）专业丙级及以上资质；②施工资质：具有水利水电施工总承包三级及以上资质。</t>
    </r>
  </si>
  <si>
    <t>https://lssggzy.lishui.gov.cn/art/2023/3/27/art_1229662086_200234.html</t>
  </si>
  <si>
    <t>A3311011160012803</t>
  </si>
  <si>
    <t>丽水经济技术开发区园区基础设施改造提升工程（二期）-江南路（成大街-通济街）提升改造工程</t>
  </si>
  <si>
    <t>http://lssggzy.lishui.gov.cn/art/2023/4/27/art_1229661812_203700.html</t>
  </si>
  <si>
    <t>https://lssggzy.lishui.gov.cn/art/2023/4/7/art_1229661808_201905.html</t>
  </si>
  <si>
    <t>A3311011160012818</t>
  </si>
  <si>
    <t>丽水市东地路与寿元街交叉口西北侧地块商住用房项目室外附属工程</t>
  </si>
  <si>
    <t>http://lssggzy.lishui.gov.cn/art/2023/4/27/art_1229661812_203587.html</t>
  </si>
  <si>
    <t>A3311011160012877</t>
  </si>
  <si>
    <t>青田县石郭工业园区零直排改造工程</t>
  </si>
  <si>
    <t>http://lssggzy.lishui.gov.cn/art/2023/4/27/art_1229661956_203708.html</t>
  </si>
  <si>
    <t>A3311011160012792</t>
  </si>
  <si>
    <t>茶山路延伸（石印路至鹤川路）道路工程</t>
  </si>
  <si>
    <t>http://lssggzy.lishui.gov.cn/art/2023/4/28/art_1229662190_203814.html</t>
  </si>
  <si>
    <t>https://lssggzy.lishui.gov.cn/art/2023/3/29/art_1229662187_200624.html</t>
  </si>
  <si>
    <t>A3311011160012865</t>
  </si>
  <si>
    <t>青田县石郭侨苑小区生活污水零直排工程</t>
  </si>
  <si>
    <t>http://lssggzy.lishui.gov.cn/art/2023/4/28/art_1229661956_203895.html</t>
  </si>
  <si>
    <t>2+1</t>
  </si>
  <si>
    <t>https://lssggzy.lishui.gov.cn/art/2023/4/7/art_1229661953_201909.html</t>
  </si>
  <si>
    <t>A3311011160012806</t>
  </si>
  <si>
    <t>丽水南城凯震商贸城区块截污纳管工程</t>
  </si>
  <si>
    <t>http://lssggzy.lishui.gov.cn/art/2023/4/28/art_1229661812_203713.html</t>
  </si>
  <si>
    <t>https://lssggzy.lishui.gov.cn/art/2023/4/7/art_1229661808_201908.html</t>
  </si>
  <si>
    <t>A3311011160012873</t>
  </si>
  <si>
    <t>景宁县公安局鹤溪派出所技术业务用房建设项目空调设备采购及安装工程</t>
  </si>
  <si>
    <t>http://lssggzy.lishui.gov.cn/art/2023/4/28/art_1229662190_203903.html</t>
  </si>
  <si>
    <t>A3311011160012819</t>
  </si>
  <si>
    <t>2023年遂昌县道路安全隐患整治工程</t>
  </si>
  <si>
    <t>http://lssggzy.lishui.gov.cn/art/2023/4/28/art_1229662124_203768.html</t>
  </si>
  <si>
    <t>A3311011160012870</t>
  </si>
  <si>
    <t>缙云县好溪灌区续建配套与节水改造项目施工标</t>
  </si>
  <si>
    <t>http://lssggzy.lishui.gov.cn/art/2023/4/28/art_1229662089_203728.html</t>
  </si>
  <si>
    <t>A3311011160012853</t>
  </si>
  <si>
    <t>青田县陈山等5条生态清洁小流域水土流失综合治理项目</t>
  </si>
  <si>
    <t>http://lssggzy.lishui.gov.cn/art/2023/4/28/art_1229661956_203869.html</t>
  </si>
  <si>
    <t>A3311011160012813</t>
  </si>
  <si>
    <t>龙泉市生态堰坝改造工程</t>
  </si>
  <si>
    <t>http://lssggzy.lishui.gov.cn/art/2023/4/28/art_1229661923_203152.html</t>
  </si>
  <si>
    <t>A3311011160012809</t>
  </si>
  <si>
    <t>缙云县城市滨水漫步道四期及管理用房工程EPC总承包</t>
  </si>
  <si>
    <t>http://lssggzy.lishui.gov.cn/art/2023/4/28/art_1229662089_203830.html</t>
  </si>
  <si>
    <t>A3311011160012847</t>
  </si>
  <si>
    <t>龙泉市大汪区块产城融合城乡共富工程</t>
  </si>
  <si>
    <t>http://lssggzy.lishui.gov.cn/art/2023/4/28/art_1229661923_203160.html</t>
  </si>
  <si>
    <t>A3311011160012849</t>
  </si>
  <si>
    <t>青田县月里湾区块生活污水零直排工程</t>
  </si>
  <si>
    <t>http://lssggzy.lishui.gov.cn/art/2023/5/4/art_1229661956_203988.html</t>
  </si>
  <si>
    <t>https://lssggzy.lishui.gov.cn/art/2023/4/14/art_1229661953_202466.html</t>
  </si>
  <si>
    <t>A3311011160012821</t>
  </si>
  <si>
    <t>缙云县金台铁路安置地块市政配套工程</t>
  </si>
  <si>
    <t>http://lssggzy.lishui.gov.cn/art/2023/5/4/art_1229662089_204009.html</t>
  </si>
  <si>
    <t>A3311011160012824</t>
  </si>
  <si>
    <t>青田县环太鹤湖驿站工程</t>
  </si>
  <si>
    <t>http://lssggzy.lishui.gov.cn/art/2023/5/5/art_1229661956_209747.html</t>
  </si>
  <si>
    <t>https://lssggzy.lishui.gov.cn/art/2023/4/14/art_1229661953_202483.html</t>
  </si>
  <si>
    <t>A3311011160012807</t>
  </si>
  <si>
    <t>丽水南城张村-9幼儿园项目</t>
  </si>
  <si>
    <t>http://lssggzy.lishui.gov.cn/art/2023/5/5/art_1229661812_204014.html</t>
  </si>
  <si>
    <t>https://lssggzy.lishui.gov.cn/art/2023/4/7/art_1229661808_201902.html</t>
  </si>
  <si>
    <t>A3311011160012844</t>
  </si>
  <si>
    <t>石浦大桥西平交接线工程</t>
  </si>
  <si>
    <t>http://lssggzy.lishui.gov.cn/art/2023/5/5/art_1229661956_204018.html</t>
  </si>
  <si>
    <r>
      <rPr>
        <sz val="12"/>
        <color rgb="FF333333"/>
        <rFont val="宋体"/>
        <charset val="134"/>
      </rPr>
      <t>公路工程施工总承包</t>
    </r>
  </si>
  <si>
    <t>3+0</t>
  </si>
  <si>
    <t>https://lssggzy.lishui.gov.cn/art/2023/4/13/art_1229661953_202306.html</t>
  </si>
  <si>
    <t>A3311011160012713</t>
  </si>
  <si>
    <t>油竹街道环境提升及基础设施建设工程-江滨路提升改造（一期）</t>
  </si>
  <si>
    <t>http://lssggzy.lishui.gov.cn/art/2023/5/5/art_1229661956_210410.html</t>
  </si>
  <si>
    <t>https://lssggzy.lishui.gov.cn/art/2023/3/17/art_1229661953_199283.html</t>
  </si>
  <si>
    <t>A3311011160012888</t>
  </si>
  <si>
    <t>遂昌县竹产业共富产业园项目设计</t>
  </si>
  <si>
    <t>http://lssggzy.lishui.gov.cn/art/2023/5/5/art_1229662124_210415.html</t>
  </si>
  <si>
    <t>LD[2023]066号</t>
  </si>
  <si>
    <t>白口社区综合服务中心周边路网配套工程设计</t>
  </si>
  <si>
    <t>http://lssggzy.lishui.gov.cn/art/2023/5/5/art_1229661852_207189.html</t>
  </si>
  <si>
    <t>A3311011160012758</t>
  </si>
  <si>
    <t>松阳县西屏街道环城西路 152 号（原松阳师范）地块工程-全过程代建代销+施工</t>
  </si>
  <si>
    <t>http://lssggzy.lishui.gov.cn/art/2023/5/5/art_1229662157_203971.html</t>
  </si>
  <si>
    <t>A3311011160012804</t>
  </si>
  <si>
    <t>仙渡乡节地生态安葬点项目</t>
  </si>
  <si>
    <t>http://lssggzy.lishui.gov.cn/art/2023/5/6/art_1229661852_210754.html</t>
  </si>
  <si>
    <t>https://lssggzy.lishui.gov.cn/art/2023/3/28/art_1229661849_200394.html</t>
  </si>
  <si>
    <t>A3311011160012885</t>
  </si>
  <si>
    <t>元和街道竹坑村至伏布农村道路改造工程</t>
  </si>
  <si>
    <t>http://lssggzy.lishui.gov.cn/art/2023/5/6/art_1229661989_210467.html</t>
  </si>
  <si>
    <t>https://lssggzy.lishui.gov.cn/art/2023/4/14/art_1229661986_202485.html</t>
  </si>
  <si>
    <t>A3311011160012814</t>
  </si>
  <si>
    <t>青田县祯埠客运站改扩建工程</t>
  </si>
  <si>
    <t>http://lssggzy.lishui.gov.cn/art/2023/5/6/art_1229661956_210475.html</t>
  </si>
  <si>
    <t>https://lssggzy.lishui.gov.cn/art/2023/3/28/art_1229661953_200378.html</t>
  </si>
  <si>
    <t>A3311011160012882</t>
  </si>
  <si>
    <t>浙西南公铁物流中心基础设施工程（一期）勘察设计</t>
  </si>
  <si>
    <t>http://lssggzy.lishui.gov.cn/art/2023/5/6/art_1229662157_210413.html</t>
  </si>
  <si>
    <t>A3311011160012891</t>
  </si>
  <si>
    <t>遂昌县2023年普通国道路基路面养护工程施工监理</t>
  </si>
  <si>
    <t>http://lssggzy.lishui.gov.cn/art/2023/5/6/art_1229662124_210519.html</t>
  </si>
  <si>
    <t>A3311011160012822</t>
  </si>
  <si>
    <t>青田县塔山大桥南接线工程</t>
  </si>
  <si>
    <t>http://lssggzy.lishui.gov.cn/art/2023/5/7/art_1229661956_210694.html</t>
  </si>
  <si>
    <t>https://lssggzy.lishui.gov.cn/art/2023/4/4/art_1229661953_201603.html</t>
  </si>
  <si>
    <t>A3311011160012894</t>
  </si>
  <si>
    <t>云和县实验小学改扩建工程(二期)</t>
  </si>
  <si>
    <t>http://lssggzy.lishui.gov.cn/art/2023/5/8/art_1229661989_210801.html</t>
  </si>
  <si>
    <t>综合，取值范围：1-9.9</t>
  </si>
  <si>
    <t>https://lssggzy.lishui.gov.cn/art/2023/4/18/art_1229661986_202673.html</t>
  </si>
  <si>
    <t>A3311011160012861</t>
  </si>
  <si>
    <t>白云山脚幼儿园改造工程</t>
  </si>
  <si>
    <t>http://lssggzy.lishui.gov.cn/art/2023/5/8/art_1229661852_210802.html</t>
  </si>
  <si>
    <t>https://lssggzy.lishui.gov.cn/art/2023/4/18/art_1229661849_202703.html</t>
  </si>
  <si>
    <t>A3311011160012906</t>
  </si>
  <si>
    <t>青田县湖边至姜处农村道路提升改造工程</t>
  </si>
  <si>
    <t>http://lssggzy.lishui.gov.cn/art/2023/5/8/art_1229661956_210806.html</t>
  </si>
  <si>
    <t>https://lssggzy.lishui.gov.cn/art/2023/4/18/art_1229661953_202665.html</t>
  </si>
  <si>
    <t>A3311011160012562</t>
  </si>
  <si>
    <t>莲都工投大厦项目工程总承包（EPC）</t>
  </si>
  <si>
    <t>http://lssggzy.lishui.gov.cn/art/2023/5/8/art_1229661852_210790.html</t>
  </si>
  <si>
    <t>A3311011160012843</t>
  </si>
  <si>
    <t>龙泉市江滨北路（公园路入口）整治改造工程设计采购施工（EPC）总承包</t>
  </si>
  <si>
    <t>http://lssggzy.lishui.gov.cn/art/2023/5/8/art_1229661923_210805.html</t>
  </si>
  <si>
    <t>A3311011160012852</t>
  </si>
  <si>
    <t>龙泉市塔石岭后区块基础设施配套工程－场地工程</t>
  </si>
  <si>
    <t>http://lssggzy.lishui.gov.cn/art/2023/5/8/art_1229661923_203362.html</t>
  </si>
  <si>
    <t>A3311011160012900</t>
  </si>
  <si>
    <t>庆元县“全域污水零直排”创建项目（二期）-松源街道区块</t>
  </si>
  <si>
    <t>http://lssggzy.lishui.gov.cn/art/2023/5/9/art_1229662056_210955.html</t>
  </si>
  <si>
    <t>https://lssggzy.lishui.gov.cn/art/2023/4/18/art_1229662053_202741.html</t>
  </si>
  <si>
    <t>A3311011160012854</t>
  </si>
  <si>
    <t>青田县朝阳小区生活污水零直排工程</t>
  </si>
  <si>
    <t>http://lssggzy.lishui.gov.cn/art/2023/5/9/art_1229661956_210928.html</t>
  </si>
  <si>
    <t>https://lssggzy.lishui.gov.cn/art/2023/4/18/art_1229661953_202640.html</t>
  </si>
  <si>
    <t>A3311011160012850</t>
  </si>
  <si>
    <t>青田县粮食区块生活污水零直排工程</t>
  </si>
  <si>
    <t>http://lssggzy.lishui.gov.cn/art/2023/5/9/art_1229661956_210904.html</t>
  </si>
  <si>
    <t>https://lssggzy.lishui.gov.cn/art/2023/4/19/art_1229661953_202818.html</t>
  </si>
  <si>
    <t>A3311011160012866</t>
  </si>
  <si>
    <t>青田县泥湾新村生活污水零直排工程</t>
  </si>
  <si>
    <t>http://lssggzy.lishui.gov.cn/art/2023/5/9/art_1229661956_210905.html</t>
  </si>
  <si>
    <t>https://lssggzy.lishui.gov.cn/art/2023/4/18/art_1229661953_202667.html</t>
  </si>
  <si>
    <t>A3311011160012914</t>
  </si>
  <si>
    <t>景宁畲族自治县小溪流域综合治理工程（一期）大均段等-毛垟雁溪鸬鹚段</t>
  </si>
  <si>
    <t>http://lssggzy.lishui.gov.cn/art/2023/5/9/art_1229662190_210957.html</t>
  </si>
  <si>
    <t>A3311011160012869</t>
  </si>
  <si>
    <t>青田县滨江花园小区生活污水零直排工程</t>
  </si>
  <si>
    <t>http://lssggzy.lishui.gov.cn/art/2023/5/10/art_1229661956_211068.html</t>
  </si>
  <si>
    <t>https://lssggzy.lishui.gov.cn/art/2023/4/18/art_1229661953_202680.html</t>
  </si>
  <si>
    <t>A3311011160012875</t>
  </si>
  <si>
    <t>澄照乡“大搬快聚•富民安居工程”旭阳安置点建设项目（一期）</t>
  </si>
  <si>
    <t>http://lssggzy.lishui.gov.cn/art/2023/5/10/art_1229662190_211133.html</t>
  </si>
  <si>
    <t>https://lssggzy.lishui.gov.cn/art/2023/4/12/art_1229662188_202205.html</t>
  </si>
  <si>
    <t>A3311011160012559</t>
  </si>
  <si>
    <t>黄塘窑周边地块基础设施项目</t>
  </si>
  <si>
    <t>http://lssggzy.lishui.gov.cn/art/2023/5/10/art_1229661852_211080.html</t>
  </si>
  <si>
    <t>https://lssggzy.lishui.gov.cn/art/2023/4/20/art_1229661849_202966.html</t>
  </si>
  <si>
    <t>A3311011160012862</t>
  </si>
  <si>
    <t>青田县水南村生活污水零直排工程</t>
  </si>
  <si>
    <t>http://lssggzy.lishui.gov.cn/art/2023/5/10/art_1229661956_211138.html</t>
  </si>
  <si>
    <t>https://lssggzy.lishui.gov.cn/art/2023/4/20/art_1229661953_202940.html</t>
  </si>
  <si>
    <t>A3311011160012874</t>
  </si>
  <si>
    <t>丽水生态产业集聚区松阳赤寿至卯山公路工程（龙下至源口段）第1标段</t>
  </si>
  <si>
    <t>http://lssggzy.lishui.gov.cn/art/2023/5/10/art_1229662157_210970.html</t>
  </si>
  <si>
    <t>丽水生态产业集聚区松阳赤寿至卯山公路工程（龙下至源口段）第JL1标段施工监理</t>
  </si>
  <si>
    <t>http://lssggzy.lishui.gov.cn/art/2023/5/10/art_1229662157_211132.html</t>
  </si>
  <si>
    <t>A3311011160012859</t>
  </si>
  <si>
    <t>青田县三溪口中学新建项目监理</t>
  </si>
  <si>
    <t>http://lssggzy.lishui.gov.cn/art/2023/5/11/art_1229661956_211249.html</t>
  </si>
  <si>
    <t>A3311011160012872</t>
  </si>
  <si>
    <t>莲都区港口砂石料基地项目</t>
  </si>
  <si>
    <t>http://lssggzy.lishui.gov.cn/art/2023/5/12/art_1229661852_211341.html</t>
  </si>
  <si>
    <r>
      <rPr>
        <u/>
        <sz val="10.5"/>
        <color rgb="FF333333"/>
        <rFont val="宋体"/>
        <charset val="134"/>
      </rPr>
      <t>建筑工程施工总承包叁级及以上资质和钢结构工程专业承包叁级</t>
    </r>
  </si>
  <si>
    <t>33+2</t>
  </si>
  <si>
    <t>https://lssggzy.lishui.gov.cn/art/2023/4/7/art_1229661849_201918.html</t>
  </si>
  <si>
    <t>A3311011160012795</t>
  </si>
  <si>
    <t>庆元县屏都综合新区生物科技（食用菌）产业园工程——企业服务综合体空调设备采购与安装项目</t>
  </si>
  <si>
    <t>http://lssggzy.lishui.gov.cn/art/2023/5/12/art_1229662056_211379.html</t>
  </si>
  <si>
    <t>A3311011160012848</t>
  </si>
  <si>
    <t>青田县东山老村区块生活污水零直排工程</t>
  </si>
  <si>
    <t>http://lssggzy.lishui.gov.cn/art/2023/5/15/art_1229661956_211524.html</t>
  </si>
  <si>
    <t>https://lssggzy.lishui.gov.cn/art/2023/4/25/art_1229661953_203411.html</t>
  </si>
  <si>
    <t>A3311011160012918</t>
  </si>
  <si>
    <t>缙云县县城建成区“污水零直排区”建设工程—白云路片区污水零直排工程</t>
  </si>
  <si>
    <t>http://lssggzy.lishui.gov.cn/art/2023/5/15/art_1229662089_211424.html</t>
  </si>
  <si>
    <t>综合，取值范围：5-10.9</t>
  </si>
  <si>
    <t>https://lssggzy.lishui.gov.cn/art/2023/4/21/art_1229662086_203081.html</t>
  </si>
  <si>
    <t>A3311011160012884</t>
  </si>
  <si>
    <t>东源镇红光村精品花园乡村建设项目</t>
  </si>
  <si>
    <t>http://lssggzy.lishui.gov.cn/art/2023/5/15/art_1229661956_211553.html</t>
  </si>
  <si>
    <r>
      <rPr>
        <b/>
        <u/>
        <sz val="10.5"/>
        <color rgb="FF333333"/>
        <rFont val="宋体"/>
        <charset val="134"/>
      </rPr>
      <t>市政公用工程施工总承包叁级及以上资质和建筑工程施工总承包叁级</t>
    </r>
  </si>
  <si>
    <t>https://lssggzy.lishui.gov.cn/art/2023/4/19/art_1229661953_202830.html</t>
  </si>
  <si>
    <t>A3311011160012917</t>
  </si>
  <si>
    <t>云和县2023年普通国道路基路面养护工程</t>
  </si>
  <si>
    <t>http://lssggzy.lishui.gov.cn/art/2023/5/15/art_1229661989_211486.html</t>
  </si>
  <si>
    <t>A3311011160012897</t>
  </si>
  <si>
    <t>遂昌县湖山集镇老旧小区改造项目——基础设施配套工程</t>
  </si>
  <si>
    <t>http://lssggzy.lishui.gov.cn/art/2023/5/16/art_1229662124_211017.html</t>
  </si>
  <si>
    <t>https://lssggzy.lishui.gov.cn/art/2023/4/18/art_1229662121_202653.html</t>
  </si>
  <si>
    <t>A3311011160012920</t>
  </si>
  <si>
    <t>庆元县基层医疗卫生服务体系提升工程—隆宫乡卫生院迁建工程</t>
  </si>
  <si>
    <t>http://lssggzy.lishui.gov.cn/art/2023/5/16/art_1229662056_211707.html</t>
  </si>
  <si>
    <t>https://lssggzy.lishui.gov.cn/art/2023/4/26/art_1229662053_203527.html</t>
  </si>
  <si>
    <t>A3311011160012701</t>
  </si>
  <si>
    <t>丽水经济技术开发区绿谷未来社区项目（标段二）EPC总承包</t>
  </si>
  <si>
    <t>http://lssggzy.lishui.gov.cn/art/2023/5/16/art_1229661812_211577.html</t>
  </si>
  <si>
    <t>A3311011160012880</t>
  </si>
  <si>
    <t>景宁畲族自治县职业高级中学整体迁建工程--空调设备采购与安装</t>
  </si>
  <si>
    <t>http://lssggzy.lishui.gov.cn/art/2023/5/16/art_1229662190_211699.html</t>
  </si>
  <si>
    <t>A3311011160012908</t>
  </si>
  <si>
    <t>青田县仁庄镇集镇道路网工程一期项目</t>
  </si>
  <si>
    <t>http://lssggzy.lishui.gov.cn/art/2023/5/17/art_1229661956_211702.html</t>
  </si>
  <si>
    <t>https://lssggzy.lishui.gov.cn/art/2023/4/12/art_1229661950_202227.html</t>
  </si>
  <si>
    <t>A3311011160012930</t>
  </si>
  <si>
    <t>青田侨乡农产品精深加工仓储园区二期项目</t>
  </si>
  <si>
    <t>http://lssggzy.lishui.gov.cn/art/2023/5/17/art_1229661956_211863.html</t>
  </si>
  <si>
    <t>https://lssggzy.lishui.gov.cn/art/2023/4/26/art_1229661953_203530.html</t>
  </si>
  <si>
    <t>A3311011160012954</t>
  </si>
  <si>
    <t>青田县欧洲城区块老旧小区改造及生活污水零直排工程</t>
  </si>
  <si>
    <t>http://lssggzy.lishui.gov.cn/art/2023/5/17/art_1229661956_211847.html</t>
  </si>
  <si>
    <t>https://lssggzy.lishui.gov.cn/art/2023/4/27/art_1229661953_203697.html</t>
  </si>
  <si>
    <t>云和县2023年普通国道路基路面养护工程（交安设施）</t>
  </si>
  <si>
    <t>http://lssggzy.lishui.gov.cn/art/2023/5/17/art_1229661989_211796.html</t>
  </si>
  <si>
    <t>综合，K：0.4，0.45，0.5
     C：0.97，0.98，0.99</t>
  </si>
  <si>
    <r>
      <rPr>
        <sz val="10.5"/>
        <color rgb="FF333333"/>
        <rFont val="宋体"/>
        <charset val="134"/>
      </rPr>
      <t>具有下列其中一项资质：</t>
    </r>
  </si>
  <si>
    <t>https://lssggzy.lishui.gov.cn/art/2023/4/21/art_1229661986_203045.html</t>
  </si>
  <si>
    <t>A3311011160012922</t>
  </si>
  <si>
    <t>庆元县2023年普通国道路基路面养护工程</t>
  </si>
  <si>
    <t>http://lssggzy.lishui.gov.cn/art/2023/5/17/art_1229662056_211790.html</t>
  </si>
  <si>
    <t>A3311011160012768</t>
  </si>
  <si>
    <t>梯田展示馆设计采购施工（EPC）总承包</t>
  </si>
  <si>
    <t>http://lssggzy.lishui.gov.cn/art/2023/5/17/art_1229661989_211730.html</t>
  </si>
  <si>
    <t>A3311011160012937</t>
  </si>
  <si>
    <t>云和县紧水滩镇中心卫生院拆建项目</t>
  </si>
  <si>
    <t>http://lssggzy.lishui.gov.cn/art/2023/5/18/art_1229661989_211972.html</t>
  </si>
  <si>
    <t>https://lssggzy.lishui.gov.cn/art/2023/4/25/art_1229661986_203448.html</t>
  </si>
  <si>
    <t>A3311011160012889</t>
  </si>
  <si>
    <t>第九批历史文化（传统）村落保护利用重点村建设—遂昌县蔡源乡蔡和村（二期）</t>
  </si>
  <si>
    <t>http://lssggzy.lishui.gov.cn/art/2023/5/18/art_1229662124_211974.html</t>
  </si>
  <si>
    <t>https://lssggzy.lishui.gov.cn/art/2023/4/27/art_1229662121_203707.html</t>
  </si>
  <si>
    <t>A3311011160012968</t>
  </si>
  <si>
    <t>松阳县赤寿产业区块凤山路邻里中心</t>
  </si>
  <si>
    <t>http://lssggzy.lishui.gov.cn/art/2023/5/18/art_1229662157_211980.html</t>
  </si>
  <si>
    <t>https://lssggzy.lishui.gov.cn/art/2023/5/8/art_1229662155_210786.html</t>
  </si>
  <si>
    <t>A3311011160012879</t>
  </si>
  <si>
    <t>青田县华隆区块老旧小区改造及污水零直排工程</t>
  </si>
  <si>
    <t>http://lssggzy.lishui.gov.cn/art/2023/5/18/art_1229661956_211978.html</t>
  </si>
  <si>
    <t>https://lssggzy.lishui.gov.cn/art/2023/4/27/art_1229661953_203656.html</t>
  </si>
  <si>
    <t>A3311011160012905</t>
  </si>
  <si>
    <t>浙江龙泉经济开发区回归工程11-2号地块陶瓷制造园扩建工程</t>
  </si>
  <si>
    <t>http://lssggzy.lishui.gov.cn/art/2023/5/18/art_1229661923_210944.html</t>
  </si>
  <si>
    <r>
      <rPr>
        <sz val="10.5"/>
        <color rgb="FF333333"/>
        <rFont val="宋体"/>
        <charset val="134"/>
      </rPr>
      <t>（一）具有公路交通安全设施养护资质；</t>
    </r>
  </si>
  <si>
    <t>A3311011160012912</t>
  </si>
  <si>
    <t>青田县温溪镇横溪流域治理工程 沙门至大垟下段防洪堤新建工程（二期）</t>
  </si>
  <si>
    <t>http://lssggzy.lishui.gov.cn/art/2023/5/18/art_1229661956_211965.html</t>
  </si>
  <si>
    <t>A3311011160012929</t>
  </si>
  <si>
    <t>丽水南城七百秧D-27地块配建七百秧支路</t>
  </si>
  <si>
    <t>http://lssggzy.lishui.gov.cn/art/2023/5/19/art_1229661812_212074.html</t>
  </si>
  <si>
    <t>https://lssggzy.lishui.gov.cn/art/2023/4/28/art_1229661808_203778.html</t>
  </si>
  <si>
    <t>A3311011160012962</t>
  </si>
  <si>
    <t>青田县石郭小学新建工程</t>
  </si>
  <si>
    <t>http://lssggzy.lishui.gov.cn/art/2023/5/19/art_1229661956_212134.html</t>
  </si>
  <si>
    <r>
      <rPr>
        <b/>
        <u/>
        <sz val="10.5"/>
        <color rgb="FF333333"/>
        <rFont val="宋体"/>
        <charset val="134"/>
      </rPr>
      <t>建筑工程施工总承包叁级及以上资质和地质灾害治理工程施工甲级资质</t>
    </r>
  </si>
  <si>
    <t>31+1</t>
  </si>
  <si>
    <t>https://lssggzy.lishui.gov.cn/art/2023/4/28/art_1229661953_203783.html</t>
  </si>
  <si>
    <t>A3311011160012959</t>
  </si>
  <si>
    <t>莲都区画乡大酒店项目设计</t>
  </si>
  <si>
    <t>http://lssggzy.lishui.gov.cn/art/2023/5/19/art_1229661852_211998.html</t>
  </si>
  <si>
    <t>A3311011160012953</t>
  </si>
  <si>
    <t>缙云县乡镇街道生态公墓建设工程-三溪乡骨灰堂室及附属工程</t>
  </si>
  <si>
    <t>http://lssggzy.lishui.gov.cn/art/2023/5/22/art_1229662089_212323.html</t>
  </si>
  <si>
    <t>https://lssggzy.lishui.gov.cn/art/2023/4/27/art_1229662086_203648.html</t>
  </si>
  <si>
    <t>A3311011160012933</t>
  </si>
  <si>
    <t>青田县白浦村和美乡村建设基础设施提升改造项目(一期)</t>
  </si>
  <si>
    <t>http://lssggzy.lishui.gov.cn/art/2023/5/22/art_1229661956_212331.html</t>
  </si>
  <si>
    <t>https://lssggzy.lishui.gov.cn/art/2023/4/28/art_1229661953_203878.html</t>
  </si>
  <si>
    <t>A3311011160012961</t>
  </si>
  <si>
    <t>缙云县乡镇街道生态公墓建设工程-石笕乡生态公墓建设工程</t>
  </si>
  <si>
    <t>http://lssggzy.lishui.gov.cn/art/2023/5/22/art_1229662089_212113.html</t>
  </si>
  <si>
    <t>https://lssggzy.lishui.gov.cn/art/2023/4/28/art_1229662086_203855.html</t>
  </si>
  <si>
    <t>A3311011160012924</t>
  </si>
  <si>
    <t>青田县山茶油仓储及研发中心建设项目</t>
  </si>
  <si>
    <t>http://lssggzy.lishui.gov.cn/art/2023/5/22/art_1229661956_212304.html</t>
  </si>
  <si>
    <t>https://lssggzy.lishui.gov.cn/art/2023/4/26/art_1229661953_203531.html</t>
  </si>
  <si>
    <t>A3311011160012932</t>
  </si>
  <si>
    <t>丽水市廉政教育中心迁建工程监理</t>
  </si>
  <si>
    <t>http://lssggzy.lishui.gov.cn/art/2023/5/22/art_1229661812_212256.html</t>
  </si>
  <si>
    <t>A3311011160012928</t>
  </si>
  <si>
    <t>路湾大桥项目设计</t>
  </si>
  <si>
    <t>http://lssggzy.lishui.gov.cn/art/2023/5/22/art_1229661812_212344.html</t>
  </si>
  <si>
    <t>A3311011160012915</t>
  </si>
  <si>
    <t>缙云县乡镇街道生态公墓建设工程-新湖片区骨灰堂建设项目</t>
  </si>
  <si>
    <t>http://lssggzy.lishui.gov.cn/art/2023/5/23/art_1229662089_212408.html</t>
  </si>
  <si>
    <t>https://lssggzy.lishui.gov.cn/art/2023/4/18/art_1229662086_202654.html</t>
  </si>
  <si>
    <t>A3311011160012946</t>
  </si>
  <si>
    <t>缙云县乡镇街道生态公墓建设工程-东方胪膛片区骨灰堂及附属工程</t>
  </si>
  <si>
    <t>http://lssggzy.lishui.gov.cn/art/2023/5/23/art_1229662089_212353.html</t>
  </si>
  <si>
    <t>https://lssggzy.lishui.gov.cn/art/2023/4/28/art_1229662086_203864.html</t>
  </si>
  <si>
    <t>A3311011160012943</t>
  </si>
  <si>
    <t>青田县2023年普通国省道路基路面养护工程</t>
  </si>
  <si>
    <t>http://lssggzy.lishui.gov.cn/art/2023/5/23/art_1229661956_212487.html</t>
  </si>
  <si>
    <t>A3311011160012966</t>
  </si>
  <si>
    <t>松阳县大东坝镇团结水库工程施工图设计项目</t>
  </si>
  <si>
    <t>http://lssggzy.lishui.gov.cn/art/2023/5/23/art_1229662157_212342.html</t>
  </si>
  <si>
    <t>A3311011160012931</t>
  </si>
  <si>
    <t>丽水市廉政教育中心迁建工程</t>
  </si>
  <si>
    <t>http://lssggzy.lishui.gov.cn/art/2023/5/23/art_1229661812_212388.html</t>
  </si>
  <si>
    <t>A3311011160012970</t>
  </si>
  <si>
    <t>遂昌县低丘缓坡开发东城龙板山区块一期工程【纬五路（经三路-0+204.5）、经二路（纬四路-纬五路）、A-02地块挡土墙、A-08地块边坡防护、A-12地块一级坡脚挡墙】</t>
  </si>
  <si>
    <t>http://lssggzy.lishui.gov.cn/art/2023/5/24/art_1229662124_212612.html</t>
  </si>
  <si>
    <t>https://lssggzy.lishui.gov.cn/art/2023/4/28/art_1229662121_203827.html</t>
  </si>
  <si>
    <t>A3311011160012969</t>
  </si>
  <si>
    <t>青田县祯埠镇养老中心新建项目</t>
  </si>
  <si>
    <t>http://lssggzy.lishui.gov.cn/art/2023/5/24/art_1229661956_212615.html</t>
  </si>
  <si>
    <t>https://lssggzy.lishui.gov.cn/art/2023/4/28/art_1229661953_203777.html</t>
  </si>
  <si>
    <t>A3311011160012960</t>
  </si>
  <si>
    <t>丽水摄影文化中心项目-电梯设备采购与安装</t>
  </si>
  <si>
    <t>http://lssggzy.lishui.gov.cn/art/2023/5/24/art_1229661812_212500.html</t>
  </si>
  <si>
    <t>遂昌县2023年普通国道路基路面养护工程</t>
  </si>
  <si>
    <t>http://lssggzy.lishui.gov.cn/art/2023/5/25/art_1229662124_203958.html</t>
  </si>
  <si>
    <r>
      <rPr>
        <sz val="10.5"/>
        <color rgb="FF000000"/>
        <rFont val="宋体"/>
        <charset val="134"/>
      </rPr>
      <t>具有下列其中一项资质：</t>
    </r>
  </si>
  <si>
    <t>https://lssggzy.lishui.gov.cn/art/2023/4/13/art_1229662121_202326.html</t>
  </si>
  <si>
    <t>A3311011160012967</t>
  </si>
  <si>
    <t>松阳县江南灌区续建配套与节水改造项目实施方案（初步设计）阶段勘察设计</t>
  </si>
  <si>
    <t>http://lssggzy.lishui.gov.cn/art/2023/5/25/art_1229662157_212626.html</t>
  </si>
  <si>
    <t>A3311011160012921</t>
  </si>
  <si>
    <t>缙云县名山湖地下公共停车场项目设计采购施工（EPC）总承包工程</t>
  </si>
  <si>
    <t>http://lssggzy.lishui.gov.cn/art/2023/5/25/art_1229662089_212790.html</t>
  </si>
  <si>
    <t>LD[2023]084号</t>
  </si>
  <si>
    <t>莲都区港口砂石料基地项目监理</t>
  </si>
  <si>
    <t>http://lssggzy.lishui.gov.cn/art/2023/5/25/art_1229661852_212759.html</t>
  </si>
  <si>
    <t>A3311011160012979</t>
  </si>
  <si>
    <t>青田县侨乡小微食品产业园土石方平整和边坡防护工程二期</t>
  </si>
  <si>
    <t>http://lssggzy.lishui.gov.cn/art/2023/5/26/art_1229661956_212962.html</t>
  </si>
  <si>
    <r>
      <rPr>
        <b/>
        <u/>
        <sz val="10.5"/>
        <color rgb="FF333333"/>
        <rFont val="宋体"/>
        <charset val="134"/>
      </rPr>
      <t>地质灾害治理工程施工甲级资质</t>
    </r>
  </si>
  <si>
    <t>1+2</t>
  </si>
  <si>
    <t>https://lssggzy.lishui.gov.cn/art/2023/4/26/art_1229661950_203540.html</t>
  </si>
  <si>
    <t>A3311011160012903</t>
  </si>
  <si>
    <t>青田县“十四五”农村饮用水提升工程-青田县2022年度彭湖村等40个村农村供水保障工程（仁宫乡彭湖村）</t>
  </si>
  <si>
    <t>http://lssggzy.lishui.gov.cn/art/2023/5/26/art_1229661956_212881.html</t>
  </si>
  <si>
    <t>A3311011160012890</t>
  </si>
  <si>
    <t>松阳县西屏街道环城西路152号(原松阳师范)地块工程施工监理</t>
  </si>
  <si>
    <t>http://lssggzy.lishui.gov.cn/art/2023/5/26/art_1229662157_212981.html</t>
  </si>
  <si>
    <r>
      <rPr>
        <sz val="10.5"/>
        <color rgb="FF000000"/>
        <rFont val="宋体"/>
        <charset val="134"/>
      </rPr>
      <t>（二）具有公路养护工程施工二类乙级资质。</t>
    </r>
  </si>
  <si>
    <t>A3311011160012927</t>
  </si>
  <si>
    <t>林宅路等道路工程设计</t>
  </si>
  <si>
    <t>http://lssggzy.lishui.gov.cn/art/2023/5/26/art_1229661812_212792.html</t>
  </si>
  <si>
    <t>http://lssggzy.lishui.gov.cn/art/2023/5/29/art_1229661852_210787.html</t>
  </si>
  <si>
    <t>A3311011160012951</t>
  </si>
  <si>
    <t>古堰画乡景区改造提升项目总承包（EPC）</t>
  </si>
  <si>
    <t>http://lssggzy.lishui.gov.cn/art/2023/5/29/art_1229661852_213144.html</t>
  </si>
  <si>
    <t>A3311011160012896</t>
  </si>
  <si>
    <t>青田县“十四五”农村饮用水提升工程－青田县2022年度莲树坑等49个村农村供水保障工程（瓯南街道郑坑下村）</t>
  </si>
  <si>
    <t>http://lssggzy.lishui.gov.cn/art/2023/5/29/art_1229661956_213099.html</t>
  </si>
  <si>
    <t>LD[2023]087号</t>
  </si>
  <si>
    <t>联城人民法庭建设项目</t>
  </si>
  <si>
    <t>http://lssggzy.lishui.gov.cn/art/2023/5/29/art_1229661852_213092.html</t>
  </si>
  <si>
    <t>A3311011160012718</t>
  </si>
  <si>
    <t>沙湾镇敬老院项目</t>
  </si>
  <si>
    <t>http://lssggzy.lishui.gov.cn/art/2023/5/30/art_1229662190_213297.html</t>
  </si>
  <si>
    <t>https://lssggzy.lishui.gov.cn/art/2023/3/30/art_1229662187_200850.html</t>
  </si>
  <si>
    <t>A3311011160013001</t>
  </si>
  <si>
    <t>青田县机关幼儿园东景湾和润嘉园区改建工程</t>
  </si>
  <si>
    <t>http://lssggzy.lishui.gov.cn/art/2023/5/30/art_1229661956_213300.html</t>
  </si>
  <si>
    <r>
      <rPr>
        <u/>
        <sz val="10.5"/>
        <color rgb="FF333333"/>
        <rFont val="宋体"/>
        <charset val="134"/>
      </rPr>
      <t>建筑装修装饰工程专业承包</t>
    </r>
  </si>
  <si>
    <t>https://lssggzy.lishui.gov.cn/art/2023/5/9/art_1229661953_210925.html</t>
  </si>
  <si>
    <t>A3311011160012746</t>
  </si>
  <si>
    <t>景宁县汇田路延伸工程</t>
  </si>
  <si>
    <t>http://lssggzy.lishui.gov.cn/art/2023/5/30/art_1229662190_213234.html</t>
  </si>
  <si>
    <t>https://lssggzy.lishui.gov.cn/art/2023/4/27/art_1229662187_203643.html</t>
  </si>
  <si>
    <t>A3311011160012993</t>
  </si>
  <si>
    <t>缙云县农村饮用水保障工程（二期）设计项目</t>
  </si>
  <si>
    <t>http://lssggzy.lishui.gov.cn/art/2023/5/30/art_1229662089_213263.html</t>
  </si>
  <si>
    <t>A3311011160012916</t>
  </si>
  <si>
    <t>丽水市城市有机更新建设项目-历史文化街区及周边区域有机更新项目（第一批）设计</t>
  </si>
  <si>
    <t>http://lssggzy.lishui.gov.cn/art/2023/5/30/art_1229661812_213306.html</t>
  </si>
  <si>
    <t>A3311011160012923</t>
  </si>
  <si>
    <t>丽水市消防救援支队战勤保障站暨联城消防站项目EPC总承包</t>
  </si>
  <si>
    <t>http://lssggzy.lishui.gov.cn/art/2023/5/30/art_1229661812_213159.html</t>
  </si>
  <si>
    <t>A3311011160012788</t>
  </si>
  <si>
    <t>缙云县千年古城共同富裕项目（核心区）-北门社区综合服务用房装修工程设计采购施工（EPC）总承包</t>
  </si>
  <si>
    <t>http://lssggzy.lishui.gov.cn/art/2023/5/31/art_1229662089_213320.html</t>
  </si>
  <si>
    <t>综合，2-7.9</t>
  </si>
  <si>
    <t>2.1设计资质：工程设计综合资质甲级或建筑行业设计丙级资质或建筑行业（建筑装饰）专项设计乙级资质；
2.2施工资质：建筑工程施工总承包叁级或建筑装修装饰工程专业承包贰级及以上资质；</t>
  </si>
  <si>
    <t>https://lssggzy.lishui.gov.cn/art/2023/4/23/art_1229662086_203251.html</t>
  </si>
  <si>
    <t>A3311011160012984</t>
  </si>
  <si>
    <t>丽武公路至东西岩公路工程（老竹中学段连接线）</t>
  </si>
  <si>
    <t>http://lssggzy.lishui.gov.cn/art/2023/5/31/art_1229661852_213323.html</t>
  </si>
  <si>
    <t>综合，K：0.3，0.35，0.4
     C：0.94，0.95，0.96
     i：2.5，3，3.5</t>
  </si>
  <si>
    <r>
      <rPr>
        <sz val="10.5"/>
        <color rgb="FF333333"/>
        <rFont val="宋体"/>
        <charset val="134"/>
      </rPr>
      <t>公路工程施工总承包</t>
    </r>
  </si>
  <si>
    <t>https://lssggzy.lishui.gov.cn/art/2023/5/9/art_1229661849_210950.html</t>
  </si>
  <si>
    <t>A3311011160012926</t>
  </si>
  <si>
    <t>联花路（金丽温高速-花街路）等道路工程设计</t>
  </si>
  <si>
    <t>http://lssggzy.lishui.gov.cn/art/2023/5/31/art_1229661812_213292.html</t>
  </si>
  <si>
    <t>A3311011160013004</t>
  </si>
  <si>
    <t>青田县石郭溪景观桥工程</t>
  </si>
  <si>
    <t>http://lssggzy.lishui.gov.cn/art/2023/6/1/art_1229661956_213487.html</t>
  </si>
  <si>
    <t>https://lssggzy.lishui.gov.cn/art/2023/5/11/art_1229661953_211242.html</t>
  </si>
  <si>
    <t>A3311011160012938</t>
  </si>
  <si>
    <t>景宁城南至澄照公路和景宁鹤溪至大均公路工程可行性研究报告编制及勘察设计</t>
  </si>
  <si>
    <t>http://lssggzy.lishui.gov.cn/art/2023/6/1/art_1229662190_213519.html</t>
  </si>
  <si>
    <t>A3311011160012477</t>
  </si>
  <si>
    <t>莲都区联城街道社区卫生服务中心迁建项目-空调及新风系统设备采购与安装</t>
  </si>
  <si>
    <t>http://lssggzy.lishui.gov.cn/art/2023/6/2/art_1229661852_213673.html</t>
  </si>
  <si>
    <t>A3311011160012919</t>
  </si>
  <si>
    <t>青田县沙埠幼儿园改扩建一期工程</t>
  </si>
  <si>
    <t>http://lssggzy.lishui.gov.cn/art/2023/6/5/art_1229661956_213799.html</t>
  </si>
  <si>
    <t>https://lssggzy.lishui.gov.cn/art/2023/5/15/art_1229661953_211545.html</t>
  </si>
  <si>
    <t>A3311011160013041</t>
  </si>
  <si>
    <t>遂昌县南尖岩、山前生态清洁小流域水土流失综合治理项目</t>
  </si>
  <si>
    <t>http://lssggzy.lishui.gov.cn/art/2023/6/6/art_1229662124_213893.html</t>
  </si>
  <si>
    <t>A3311011160012983</t>
  </si>
  <si>
    <t>缙云县水系连通及水美乡村建设工程设计项目</t>
  </si>
  <si>
    <t>http://lssggzy.lishui.gov.cn/art/2023/6/6/art_1229662089_213828.html</t>
  </si>
  <si>
    <t>A3311011160013021</t>
  </si>
  <si>
    <t>莲都区岩泉片区排水设施改造工程</t>
  </si>
  <si>
    <t>http://lssggzy.lishui.gov.cn/art/2023/6/7/art_1229661852_214073.html</t>
  </si>
  <si>
    <t>A3311011160012935</t>
  </si>
  <si>
    <t>云和梯田七星墩观景平台提升项目设计采购施工（EPC）总承包</t>
  </si>
  <si>
    <t>http://lssggzy.lishui.gov.cn/art/2023/6/7/art_1229661989_213978.html</t>
  </si>
  <si>
    <t>A3311011160012893</t>
  </si>
  <si>
    <t>青田县石郭小学新建工程施工监理</t>
  </si>
  <si>
    <t>http://lssggzy.lishui.gov.cn/art/2023/6/7/art_1229661956_214055.html</t>
  </si>
  <si>
    <t>A3311011160013034</t>
  </si>
  <si>
    <t>武警丽水支队机动中队营房及训练设施项目</t>
  </si>
  <si>
    <t>http://lssggzy.lishui.gov.cn/art/2023/6/7/art_1229661812_213971.html</t>
  </si>
  <si>
    <t>https://lssggzy.lishui.gov.cn/art/2023/5/16/art_1229661808_211679.html</t>
  </si>
  <si>
    <t>A3311011160013054</t>
  </si>
  <si>
    <t>遂昌县湖山乡牌坊门农民集中建房—室外配套工程</t>
  </si>
  <si>
    <t>http://lssggzy.lishui.gov.cn/art/2023/6/7/art_1229662124_214056.html</t>
  </si>
  <si>
    <t>https://lssggzy.lishui.gov.cn/art/2023/5/17/art_1229662121_211768.html</t>
  </si>
  <si>
    <t>A3311011160013007</t>
  </si>
  <si>
    <t>2023年里弄小巷提升改造工程</t>
  </si>
  <si>
    <t>http://lssggzy.lishui.gov.cn/art/2023/6/7/art_1229661923_213993.html</t>
  </si>
  <si>
    <t>https://lssggzy.lishui.gov.cn/art/2023/5/17/art_1229661920_211833.html</t>
  </si>
  <si>
    <t>A3311011160013030</t>
  </si>
  <si>
    <t>庆元县屏都综合新区香菇小镇工业区块南辅路、南三路及周边挡土墙一期工程</t>
  </si>
  <si>
    <t>http://lssggzy.lishui.gov.cn/art/2023/6/7/art_1229662056_213974.html</t>
  </si>
  <si>
    <t>https://lssggzy.lishui.gov.cn/art/2023/5/15/art_1229662053_214723.html</t>
  </si>
  <si>
    <t>A3311011160013048</t>
  </si>
  <si>
    <t>天宁水厂南侧配套路延伸段工程</t>
  </si>
  <si>
    <t>http://lssggzy.lishui.gov.cn/art/2023/6/7/art_1229661812_213962.html</t>
  </si>
  <si>
    <t>https://lssggzy.lishui.gov.cn/art/2023/5/17/art_1229661808_211791.html</t>
  </si>
  <si>
    <t>A3311011160012846</t>
  </si>
  <si>
    <t>青田县“十四五”农村饮用水提升工程-青田县2022年度腊口镇腊口村等36个村农村供水保障工程（海口镇东江村）</t>
  </si>
  <si>
    <t>http://lssggzy.lishui.gov.cn/art/2023/6/8/art_1229661956_203581.html</t>
  </si>
  <si>
    <t>A3311011160012949</t>
  </si>
  <si>
    <t>龙泉市2023年“四好农村路”提升工程一养护大中修和龙泉市2023年“四好农村路”提升工程一提升改善施工监理</t>
  </si>
  <si>
    <t>http://lssggzy.lishui.gov.cn/art/2023/6/8/art_1229661923_214065.html</t>
  </si>
  <si>
    <t>公路</t>
  </si>
  <si>
    <t>A3311011160013053</t>
  </si>
  <si>
    <t>莲都区港口砂石料基地项目-设备安装、非标件制作安装、胶带机采购与安装</t>
  </si>
  <si>
    <t>http://lssggzy.lishui.gov.cn/art/2023/6/8/art_1229661852_214071.html</t>
  </si>
  <si>
    <t>A3311011160013046</t>
  </si>
  <si>
    <t>丽水市大溪南路（南明山路口）工程</t>
  </si>
  <si>
    <t>http://lssggzy.lishui.gov.cn/art/2023/6/8/art_1229661812_214142.html</t>
  </si>
  <si>
    <t>https://lssggzy.lishui.gov.cn/art/2023/5/19/art_1229661808_212063.html</t>
  </si>
  <si>
    <t>A3311011160013040</t>
  </si>
  <si>
    <t>缙云县碧川小学综合楼及运动场看台工程</t>
  </si>
  <si>
    <t>http://lssggzy.lishui.gov.cn/art/2023/6/8/art_1229662089_214141.html</t>
  </si>
  <si>
    <t>https://lssggzy.lishui.gov.cn/art/2023/5/18/art_1229662086_211955.html</t>
  </si>
  <si>
    <t>A3311011160012948</t>
  </si>
  <si>
    <t>龙泉市2023年“四好农村路”提升工程一养护大中修和龙泉市2023年“四好农村路”提升工程一提升改善</t>
  </si>
  <si>
    <t>http://lssggzy.lishui.gov.cn/art/2023/6/8/art_1229661923_214101.html</t>
  </si>
  <si>
    <r>
      <rPr>
        <sz val="10.5"/>
        <color rgb="FF333333"/>
        <rFont val="宋体"/>
        <charset val="134"/>
      </rPr>
      <t>公路养护工程二类乙级资质或路基路面养护乙级</t>
    </r>
  </si>
  <si>
    <t>https://lssggzy.lishui.gov.cn/art/2023/5/18/art_1229661920_211941.html</t>
  </si>
  <si>
    <t>A3311011160012892</t>
  </si>
  <si>
    <t>龙泉市交通物流快递服务中心项目施工图设计</t>
  </si>
  <si>
    <t>http://lssggzy.lishui.gov.cn/art/2023/6/9/art_1229661923_214334.html</t>
  </si>
  <si>
    <t>A3311011160013058</t>
  </si>
  <si>
    <t>云和县城南污水管网优化工程设计</t>
  </si>
  <si>
    <t>http://lssggzy.lishui.gov.cn/art/2023/6/9/art_1229661989_214546.html</t>
  </si>
  <si>
    <t>A3311011160013052</t>
  </si>
  <si>
    <t>景宁县公安局鹤溪派出所技术业务用房建设项目-智能化工程</t>
  </si>
  <si>
    <t>http://lssggzy.lishui.gov.cn/art/2023/6/9/art_1229662190_214538.html</t>
  </si>
  <si>
    <t>A3311011160013056</t>
  </si>
  <si>
    <t>碧湖新城白桥区块污水过江管道项目设计</t>
  </si>
  <si>
    <t>http://lssggzy.lishui.gov.cn/art/2023/6/9/art_1229661852_214264.html</t>
  </si>
  <si>
    <t>A3311011160013017</t>
  </si>
  <si>
    <t>龙泉市2023年普通国道路基路面养护工程</t>
  </si>
  <si>
    <t>http://lssggzy.lishui.gov.cn/art/2023/6/9/art_1229661923_214221.html</t>
  </si>
  <si>
    <t>https://lssggzy.lishui.gov.cn/art/2023/5/18/art_1229661920_211940.html</t>
  </si>
  <si>
    <t>A3311011160013047</t>
  </si>
  <si>
    <t>2023年缙云县低等级公路提升改造工程（木栗-木瓜坑-西峰）</t>
  </si>
  <si>
    <t>http://lssggzy.lishui.gov.cn/art/2023/6/9/art_1229662089_214548.html</t>
  </si>
  <si>
    <t>调整系数：0.95,0.96,0.97
K:0.3,0.35,0.4
i:1,1.5,2</t>
  </si>
  <si>
    <t>https://lssggzy.lishui.gov.cn/art/2023/5/19/art_1229662086_212116.html</t>
  </si>
  <si>
    <t>A3311011160013003</t>
  </si>
  <si>
    <t>龙泉市第一中学宿舍提升改造工程—C幢装修及安装工程</t>
  </si>
  <si>
    <t>http://lssggzy.lishui.gov.cn/art/2023/6/9/art_1229661923_213575.html</t>
  </si>
  <si>
    <t>https://lssggzy.lishui.gov.cn/art/2023/5/11/art_1229661920_211198.html</t>
  </si>
  <si>
    <t>A3311011160013055</t>
  </si>
  <si>
    <t>龙泉市龙建区块整治工程</t>
  </si>
  <si>
    <t>http://lssggzy.lishui.gov.cn/art/2023/6/12/art_1229661923_213879.html</t>
  </si>
  <si>
    <t>A3311011160013011</t>
  </si>
  <si>
    <t>莲都区桃碧线改造提升工程（下圳至保定段）一期</t>
  </si>
  <si>
    <t>http://lssggzy.lishui.gov.cn/art/2023/6/12/art_1229661852_214075.html</t>
  </si>
  <si>
    <t>A3311011160013016</t>
  </si>
  <si>
    <t>637国道莲都魏村至堰头段改建工程招标代理及工程量清单预算咨询服务</t>
  </si>
  <si>
    <t>http://lssggzy.lishui.gov.cn/art/2023/6/12/art_1229661812_214558.html</t>
  </si>
  <si>
    <t>A3311011160013059</t>
  </si>
  <si>
    <t>龙泉市棋盘山区块基础设施综合提升项目-林道建设工程</t>
  </si>
  <si>
    <t>http://lssggzy.lishui.gov.cn/art/2023/6/12/art_1229661923_213935.html</t>
  </si>
  <si>
    <t>A3311011160012936</t>
  </si>
  <si>
    <t>景宁县2023年普通国道路基路面养护工程</t>
  </si>
  <si>
    <t>http://lssggzy.lishui.gov.cn/art/2023/6/12/art_1229662190_214644.html</t>
  </si>
  <si>
    <t>A3311011160013093</t>
  </si>
  <si>
    <t>梯田景区游客中心工程拆迁安置区连接道路改建工程</t>
  </si>
  <si>
    <t>http://lssggzy.lishui.gov.cn/art/2023/6/12/art_1229661989_214669.html</t>
  </si>
  <si>
    <t>综合，取值范围：8-14.9</t>
  </si>
  <si>
    <t>https://lssggzy.lishui.gov.cn/art/2023/5/23/art_1229661986_212465.html</t>
  </si>
  <si>
    <t>A3311011160012989</t>
  </si>
  <si>
    <t>龙泉市棋盘山区块基础设施综合提升项目—道路改造工程（林岭线）</t>
  </si>
  <si>
    <t>http://lssggzy.lishui.gov.cn/art/2023/6/13/art_1229661923_214161.html</t>
  </si>
  <si>
    <t>A3311011160012974</t>
  </si>
  <si>
    <t>景宁县红星街道团结小区公寓安置二期电梯采购安装项目</t>
  </si>
  <si>
    <t>http://lssggzy.lishui.gov.cn/art/2023/6/13/art_1229662190_214059.html</t>
  </si>
  <si>
    <t>A3311011160012997</t>
  </si>
  <si>
    <t>遂昌县东城新区分布式能源光伏项目二期工程II标段</t>
  </si>
  <si>
    <t>http://lssggzy.lishui.gov.cn/art/2023/6/13/art_1229662124_214839.html</t>
  </si>
  <si>
    <t>A3311011160013079</t>
  </si>
  <si>
    <t>庆元县人民医院迁建工程—空气消毒机设备采购与安装</t>
  </si>
  <si>
    <t>http://lssggzy.lishui.gov.cn/art/2023/6/13/art_1229662056_214863.html</t>
  </si>
  <si>
    <t>A3311011160012947</t>
  </si>
  <si>
    <t>龙泉市启明路市政工程</t>
  </si>
  <si>
    <t>http://lssggzy.lishui.gov.cn/art/2023/6/13/art_1229661923_214771.html</t>
  </si>
  <si>
    <t>https://lssggzy.lishui.gov.cn/art/2023/5/19/art_1229661920_212103.html</t>
  </si>
  <si>
    <t>A3311011160013070</t>
  </si>
  <si>
    <t>松阳县妇幼保健服务中心项目</t>
  </si>
  <si>
    <t>http://lssggzy.lishui.gov.cn/art/2023/6/13/art_1229662157_214701.html</t>
  </si>
  <si>
    <t>https://lssggzy.lishui.gov.cn/art/2023/5/23/art_1229662154_212482.html</t>
  </si>
  <si>
    <t>莲都区桃碧线改造提升工程（下圳至保定段）一期施工监理</t>
  </si>
  <si>
    <t>http://lssggzy.lishui.gov.cn/art/2023/6/14/art_1229661852_214874.html</t>
  </si>
  <si>
    <t>A3311011160012841</t>
  </si>
  <si>
    <t>碧湖平原区块道路网建设工程</t>
  </si>
  <si>
    <t>http://lssggzy.lishui.gov.cn/art/2023/6/14/art_1229661852_214939.html</t>
  </si>
  <si>
    <t>A3311011160012789</t>
  </si>
  <si>
    <t>丽水经济技术开发区东扩北部区块管网综合改造工程监理</t>
  </si>
  <si>
    <t>http://lssggzy.lishui.gov.cn/art/2023/6/14/art_1229661812_221651.html</t>
  </si>
  <si>
    <t>A3311011160013057</t>
  </si>
  <si>
    <t>松阳县大东坝镇团结水库工程全过程工程咨询服务项目</t>
  </si>
  <si>
    <t>http://lssggzy.lishui.gov.cn/art/2023/6/14/art_1229662157_215012.html</t>
  </si>
  <si>
    <t>A3311011160013105</t>
  </si>
  <si>
    <t>丽水市莲都区大洋路 172 号及周边老旧小区改造工程</t>
  </si>
  <si>
    <t>http://lssggzy.lishui.gov.cn/art/2023/6/14/art_1229661852_215005.html</t>
  </si>
  <si>
    <t>https://lssggzy.lishui.gov.cn/art/2023/5/25/art_1229661849_212765.html</t>
  </si>
  <si>
    <t>A3311011160013109</t>
  </si>
  <si>
    <t>丽水市莲都区金山新村及周边老旧小区改造工程</t>
  </si>
  <si>
    <t>http://lssggzy.lishui.gov.cn/art/2023/6/14/art_1229661852_214927.html</t>
  </si>
  <si>
    <t>https://lssggzy.lishui.gov.cn/art/2023/5/25/art_1229661849_212766.html</t>
  </si>
  <si>
    <t>A3311011160013077</t>
  </si>
  <si>
    <t>云和县大坪安置区道路工程（一标段）</t>
  </si>
  <si>
    <t>http://lssggzy.lishui.gov.cn/art/2023/6/14/art_1229661989_215024.html</t>
  </si>
  <si>
    <t>https://lssggzy.lishui.gov.cn/art/2023/5/22/art_1229661986_212290.html</t>
  </si>
  <si>
    <t>A3311011160013110</t>
  </si>
  <si>
    <t>丽水市莲都区鸿达花苑老旧小区改造工程</t>
  </si>
  <si>
    <t>http://lssggzy.lishui.gov.cn/art/2023/6/14/art_1229661852_214922.html</t>
  </si>
  <si>
    <t>https://lssggzy.lishui.gov.cn/art/2023/5/25/art_1229661849_212764.html</t>
  </si>
  <si>
    <t>A3311011160012150</t>
  </si>
  <si>
    <t>云和县中等职业技术学校产教融合中心二期工程</t>
  </si>
  <si>
    <t>http://lssggzy.lishui.gov.cn/art/2023/6/14/art_1229661989_214869.html</t>
  </si>
  <si>
    <t>https://lssggzy.lishui.gov.cn/art/2023/5/22/art_1229661986_212291.html</t>
  </si>
  <si>
    <t>A3311011160013083</t>
  </si>
  <si>
    <t>庆元县屏都综合新区香菇小镇工业区块基础设施配套建设项目（道路和场平工程）监理</t>
  </si>
  <si>
    <t>http://lssggzy.lishui.gov.cn/art/2023/6/15/art_1229662056_215074.html</t>
  </si>
  <si>
    <t>A3311011160013084</t>
  </si>
  <si>
    <t>五云街道2022-7号地块-仙都中学北侧工程开发全过程代建代销项目</t>
  </si>
  <si>
    <t>http://lssggzy.lishui.gov.cn/art/2023/6/15/art_1229662089_215051.html</t>
  </si>
  <si>
    <t>A3311011160013086</t>
  </si>
  <si>
    <t>滴双线“红绿金”融合共富农村路创建工程</t>
  </si>
  <si>
    <t>http://lssggzy.lishui.gov.cn/art/2023/6/15/art_1229661812_215059.html</t>
  </si>
  <si>
    <t>调整系数：0.95,0.96,0.97
K:0.4，0.45，0.5
i:1,1.5,2</t>
  </si>
  <si>
    <t>https://lssggzy.lishui.gov.cn/art/2023/5/23/art_1229661808_212468.html</t>
  </si>
  <si>
    <t>A3311011160012994</t>
  </si>
  <si>
    <t>千峡湖小溪流域外舍断面至大均段水生态修复工程（外舍断面至大赤坑段）EPC总承包</t>
  </si>
  <si>
    <t>http://lssggzy.lishui.gov.cn/art/2023/6/16/art_1229662190_215164.html</t>
  </si>
  <si>
    <t>A3311011160013078</t>
  </si>
  <si>
    <t>庆元县公安局“公安大脑”指挥中心及附属项目</t>
  </si>
  <si>
    <t>http://lssggzy.lishui.gov.cn/art/2023/6/16/art_1229662056_215225.html</t>
  </si>
  <si>
    <t>https://lssggzy.lishui.gov.cn/art/2023/5/26/art_1229662053_212879.html</t>
  </si>
  <si>
    <t>A3311011160013085</t>
  </si>
  <si>
    <t>青田县农村联网公路温溪镇龙叶至坭山村段新建工程</t>
  </si>
  <si>
    <t>http://lssggzy.lishui.gov.cn/art/2023/6/16/art_1229661956_215135.html</t>
  </si>
  <si>
    <t>调整系数：0.94，0.95,0.96
K:0.3,0.35,0.4
i:1,2，3</t>
  </si>
  <si>
    <t>https://lssggzy.lishui.gov.cn/art/2023/5/25/art_1229661953_212665.html</t>
  </si>
  <si>
    <t>A3311011160013032</t>
  </si>
  <si>
    <t>仙都-誉鑫220KV线路工程设计采购施工（EPC）总承包</t>
  </si>
  <si>
    <t>http://lssggzy.lishui.gov.cn/art/2023/6/19/art_1229662089_215271.html</t>
  </si>
  <si>
    <t>A3311011160013097</t>
  </si>
  <si>
    <t>义龙庆高速濂竹互通连接线工程全过程工程咨询服务</t>
  </si>
  <si>
    <t>http://lssggzy.lishui.gov.cn/art/2023/6/19/art_1229661812_215333.html</t>
  </si>
  <si>
    <t>A3311011160012987</t>
  </si>
  <si>
    <t>缙云县保障房工程全过程代建开发项目</t>
  </si>
  <si>
    <t>http://lssggzy.lishui.gov.cn/art/2023/6/19/art_1229662089_215305.html</t>
  </si>
  <si>
    <t>A3311011160013154</t>
  </si>
  <si>
    <t>遂昌县2023年老旧小区改造项目——西街沿线区块</t>
  </si>
  <si>
    <t>http://lssggzy.lishui.gov.cn/art/2023/6/19/art_1229662124_215331.html</t>
  </si>
  <si>
    <t>https://lssggzy.lishui.gov.cn/art/2023/5/29/art_1229662121_213146.html</t>
  </si>
  <si>
    <t>A3311011160013127</t>
  </si>
  <si>
    <t>2023年G528龙广线丽水市遂昌县大树下等4座隧道维修加固工程</t>
  </si>
  <si>
    <t>http://lssggzy.lishui.gov.cn/art/2023/6/20/art_1229662124_215473.html</t>
  </si>
  <si>
    <t>A3311011160013101</t>
  </si>
  <si>
    <t>景宁县滩坑水库库尾消落带水生态修复与综合治理工程前期</t>
  </si>
  <si>
    <t>http://lssggzy.lishui.gov.cn/art/2023/6/20/art_1229662190_215571.html</t>
  </si>
  <si>
    <t>A3311011160012986</t>
  </si>
  <si>
    <t>莲都区“大搬快聚”富民安居工程秋塘安置小区项目水文设备采购安装项目</t>
  </si>
  <si>
    <t>http://lssggzy.lishui.gov.cn/art/2023/6/20/art_1229661852_215489.html</t>
  </si>
  <si>
    <t>A3311011160013029</t>
  </si>
  <si>
    <t>缙云县中心镇养老院建设工程-新建镇养老院建设工程设计采购施工EPC总承包</t>
  </si>
  <si>
    <t>http://lssggzy.lishui.gov.cn/art/2023/6/20/art_1229662089_215440.html</t>
  </si>
  <si>
    <t>A3311011160013115</t>
  </si>
  <si>
    <t>莲都工投分布式屋顶光伏项目</t>
  </si>
  <si>
    <t>http://lssggzy.lishui.gov.cn/art/2023/6/20/art_1229661852_215483.html</t>
  </si>
  <si>
    <t>A3311011160012521</t>
  </si>
  <si>
    <t>K地块、余庄前二期等安置小区亮化工程</t>
  </si>
  <si>
    <t>http://lssggzy.lishui.gov.cn/art/2023/6/20/art_1229661812_215554.html</t>
  </si>
  <si>
    <t>城市及道路照明工程专业承包</t>
  </si>
  <si>
    <t>https://lssggzy.lishui.gov.cn/art/2023/5/31/art_1229661808_213342.html</t>
  </si>
  <si>
    <t>A3311011160013073</t>
  </si>
  <si>
    <t>遂昌县大柘镇云上茶歇、桃谷浮云驿站、岭上人家民宿等提升项目</t>
  </si>
  <si>
    <t>http://lssggzy.lishui.gov.cn/art/2023/6/20/art_1229662124_215493.html</t>
  </si>
  <si>
    <t>https://lssggzy.lishui.gov.cn/art/2023/5/26/art_1229662121_212990.html</t>
  </si>
  <si>
    <t>A3311011160013148</t>
  </si>
  <si>
    <t>遂昌县东城新区产教融合项目-职教园区迁建工程施工监理</t>
  </si>
  <si>
    <t>http://lssggzy.lishui.gov.cn/art/2023/6/21/art_1229662124_215741.html</t>
  </si>
  <si>
    <t>A3311011160013087</t>
  </si>
  <si>
    <t>缙云县公共卫生及应急医疗救治设施提升工程——县人民医院新碧分院区项目设计</t>
  </si>
  <si>
    <t>http://lssggzy.lishui.gov.cn/art/2023/6/21/art_1229662089_215599.html</t>
  </si>
  <si>
    <t>A3311011160013126</t>
  </si>
  <si>
    <t>龙泉市上下水南未来社区—上下水南地块建设全过程代建代销项目</t>
  </si>
  <si>
    <t>http://lssggzy.lishui.gov.cn/art/2023/6/21/art_1229661923_215627.html</t>
  </si>
  <si>
    <t>A3311011160013135</t>
  </si>
  <si>
    <t>丽水创新金融中心一期项目初步设计及施工图设计</t>
  </si>
  <si>
    <t>http://lssggzy.lishui.gov.cn/art/2023/6/21/art_1229661812_215579.html</t>
  </si>
  <si>
    <t>A3311011160013134</t>
  </si>
  <si>
    <t>浙江省庆元抽水蓄能电站监理服务</t>
  </si>
  <si>
    <t>http://lssggzy.lishui.gov.cn/art/2023/6/21/art_1229662056_215756.html</t>
  </si>
  <si>
    <t>A3311011160013106</t>
  </si>
  <si>
    <t>鼎湖路改造工程</t>
  </si>
  <si>
    <t>http://lssggzy.lishui.gov.cn/art/2023/6/21/art_1229662089_215698.html</t>
  </si>
  <si>
    <t>https://lssggzy.lishui.gov.cn/art/2023/5/26/art_1229662086_212948.html</t>
  </si>
  <si>
    <t>A3311011160013137</t>
  </si>
  <si>
    <t>松阳田园文化创意园4#、5#楼装修工程</t>
  </si>
  <si>
    <t>http://lssggzy.lishui.gov.cn/art/2023/6/21/art_1229662157_215582.html</t>
  </si>
  <si>
    <t>https://lssggzy.lishui.gov.cn/art/2023/5/30/art_1229662154_213268.html</t>
  </si>
  <si>
    <t>A3311011160012982</t>
  </si>
  <si>
    <t>浙江省庆元抽水蓄能电站筹建期工程设计-采购-施工总承包（EPC）</t>
  </si>
  <si>
    <t>http://lssggzy.lishui.gov.cn/art/2023/6/25/art_1229662056_215858.html</t>
  </si>
  <si>
    <t>A3311011160013104</t>
  </si>
  <si>
    <t>浙江省庆元抽水蓄能电站招标设计和施工图设计阶段勘察设计及相关服务</t>
  </si>
  <si>
    <t>http://lssggzy.lishui.gov.cn/art/2023/6/25/art_1229662056_215143.html</t>
  </si>
  <si>
    <t>A3311011160013159</t>
  </si>
  <si>
    <t>龙泉市龙渊片区2023年度老旧小区改造工程（一期）监理</t>
  </si>
  <si>
    <t>http://lssggzy.lishui.gov.cn/art/2023/6/25/art_1229661923_215784.html</t>
  </si>
  <si>
    <t>https://lssggzy.lishui.gov.cn/art/2023/6/2/art_1229661920_213612.html</t>
  </si>
  <si>
    <t>A3311011160013124</t>
  </si>
  <si>
    <t>遂昌县 2023 年农村公路边坡处治及桥梁维修加固工程</t>
  </si>
  <si>
    <t>http://lssggzy.lishui.gov.cn/art/2023/6/25/art_1229662124_215842.html</t>
  </si>
  <si>
    <t>调整系数：0.95,0.96,0.97
K:0.4，0.45，0.5
i:1,2，3</t>
  </si>
  <si>
    <t>具有下列其中一项资质：
（一）同时具有公路养护作业路基路面养护乙级及以上和桥梁养护乙级及以上资质；
（二）具有公路养护工程施工二类乙级资质。</t>
  </si>
  <si>
    <t>https://lssggzy.lishui.gov.cn/art/2023/5/31/art_1229662121_213437.html</t>
  </si>
  <si>
    <t>A3311011160013166</t>
  </si>
  <si>
    <t>遂昌县东城新区产教融合项目-职教园区迁建工程</t>
  </si>
  <si>
    <t>http://lssggzy.lishui.gov.cn/art/2023/6/25/art_1229662124_215845.html</t>
  </si>
  <si>
    <t>https://lssggzy.lishui.gov.cn/art/2023/6/4/art_1229662121_213719.html</t>
  </si>
  <si>
    <t>A3311011160013136</t>
  </si>
  <si>
    <t>山炮绿矿区修复及峡谷风情一体化开发项目-汤垟“侨山秀水”古道探寻项目</t>
  </si>
  <si>
    <t>http://lssggzy.lishui.gov.cn/art/2023/6/26/art_1229661956_215727.html</t>
  </si>
  <si>
    <t>A3311011160013177</t>
  </si>
  <si>
    <t>景宁畲族自治县标准化矿产资源综合利用基地项目（生产基地）</t>
  </si>
  <si>
    <t>http://lssggzy.lishui.gov.cn/art/2023/6/26/art_1229662190_216008.html</t>
  </si>
  <si>
    <t>A3311011160013180</t>
  </si>
  <si>
    <t>丽水市第二人民医院老年康复大楼工程手术部净化工程</t>
  </si>
  <si>
    <t>http://lssggzy.lishui.gov.cn/art/2023/6/26/art_1229661812_216018.html</t>
  </si>
  <si>
    <t>A3311011160013146</t>
  </si>
  <si>
    <t>松阳县松阳大道（暂名）拓宽改造工程设计</t>
  </si>
  <si>
    <t>http://lssggzy.lishui.gov.cn/art/2023/6/26/art_1229662157_215855.html</t>
  </si>
  <si>
    <t>A3311011160013023</t>
  </si>
  <si>
    <t>青田县技工学校新建工程设计</t>
  </si>
  <si>
    <t>http://lssggzy.lishui.gov.cn/art/2023/6/26/art_1229661956_215897.html</t>
  </si>
  <si>
    <t>A3311011160013076</t>
  </si>
  <si>
    <t>丽水市缙云县大洋生态价值实现示范项目初步设计</t>
  </si>
  <si>
    <t>http://lssggzy.lishui.gov.cn/art/2023/6/26/art_1229662089_215860.html</t>
  </si>
  <si>
    <t>A3311011160013000</t>
  </si>
  <si>
    <t>五云街道2022-7号地块-仙都中学北侧施工图设计</t>
  </si>
  <si>
    <t>http://lssggzy.lishui.gov.cn/art/2023/6/26/art_1229662089_215850.html</t>
  </si>
  <si>
    <t>A3311011160013157</t>
  </si>
  <si>
    <t>龙泉市棋盘山区块基础设施综合提升项目—道路改造工程（林岭线）监理</t>
  </si>
  <si>
    <t>http://lssggzy.lishui.gov.cn/art/2023/6/26/art_1229661923_216007.html</t>
  </si>
  <si>
    <t>A3311011160013132</t>
  </si>
  <si>
    <t>235国道景宁东坑至景泰交界段改建工程招标代理和造价咨询机构选择</t>
  </si>
  <si>
    <t>http://lssggzy.lishui.gov.cn/art/2023/6/26/art_1229662190_215963.html</t>
  </si>
  <si>
    <t>A3311011160013121</t>
  </si>
  <si>
    <t>龙泉市剑池片区2023年度老旧小区改造工程</t>
  </si>
  <si>
    <t>http://lssggzy.lishui.gov.cn/art/2023/6/26/art_1229661923_215503.html</t>
  </si>
  <si>
    <t>A3311011160013149</t>
  </si>
  <si>
    <t>龙泉市龙渊片区2023年度老旧小区改造工程（一期）—创美苑区块改造工程</t>
  </si>
  <si>
    <t>http://lssggzy.lishui.gov.cn/art/2023/6/26/art_1229661923_215722.html</t>
  </si>
  <si>
    <t>A3311011160013139</t>
  </si>
  <si>
    <t>龙泉市龙渊片区2023年度老旧小区改造工程（一期）—莱茵花园区块改造工程</t>
  </si>
  <si>
    <t>http://lssggzy.lishui.gov.cn/art/2023/6/26/art_1229661923_215534.html</t>
  </si>
  <si>
    <t>A3311011160013184</t>
  </si>
  <si>
    <t>青田县油竹街道东赤村生活污水零直排项目</t>
  </si>
  <si>
    <t>http://lssggzy.lishui.gov.cn/art/2023/6/26/art_1229661956_215946.html</t>
  </si>
  <si>
    <t>https://lssggzy.lishui.gov.cn/art/2023/6/6/art_1229661953_213878.html</t>
  </si>
  <si>
    <t>A3311011160013156</t>
  </si>
  <si>
    <t>龙泉市龙渊片区2023年度老旧小区改造工程（一期）-龙华小区区块、龙翔路拆迁安置小区区块、工商行政管理局西侧宿舍区块改造工程</t>
  </si>
  <si>
    <t>http://lssggzy.lishui.gov.cn/art/2023/6/26/art_1229661923_215888.html</t>
  </si>
  <si>
    <t>https://lssggzy.lishui.gov.cn/art/2023/6/5/art_1229661920_213776.html</t>
  </si>
  <si>
    <t>A3311011160013155</t>
  </si>
  <si>
    <t>遂昌县2023年老旧小区改造项目--北街沿线区块</t>
  </si>
  <si>
    <t>http://lssggzy.lishui.gov.cn/art/2023/6/26/art_1229662124_215927.html</t>
  </si>
  <si>
    <t>https://lssggzy.lishui.gov.cn/art/2023/6/5/art_1229662121_213812.html</t>
  </si>
  <si>
    <t>A3311011160013160</t>
  </si>
  <si>
    <t>松阳县全域土地综合整治项目（山下阳片区）设计采购施工（EPC）工程总承包</t>
  </si>
  <si>
    <t>http://lssggzy.lishui.gov.cn/art/2023/6/27/art_1229662157_216022.html</t>
  </si>
  <si>
    <t>A3311011160013111</t>
  </si>
  <si>
    <t>2023年丽水市主城区二次供水改造工程</t>
  </si>
  <si>
    <t>http://lssggzy.lishui.gov.cn/art/2023/6/27/art_1229661852_216059.html</t>
  </si>
  <si>
    <t>A3311011160013094</t>
  </si>
  <si>
    <t>云和县第二污水处理厂工程设计采购施工（EPC）总承包</t>
  </si>
  <si>
    <t>http://lssggzy.lishui.gov.cn/art/2023/6/27/art_1229661989_216020.html</t>
  </si>
  <si>
    <t>A3311011160013164</t>
  </si>
  <si>
    <t>壶镇新型城镇化工程-文创园项目初步设计(文创园)</t>
  </si>
  <si>
    <t>http://lssggzy.lishui.gov.cn/art/2023/6/27/art_1229662089_216123.html</t>
  </si>
  <si>
    <t>A3311011160013143</t>
  </si>
  <si>
    <t>330国道缙云东渡至永康交界段改建工程房屋拆迁安置房建设项目洋岙村安置点边坡工程</t>
  </si>
  <si>
    <t>http://lssggzy.lishui.gov.cn/art/2023/6/27/art_1229662089_216032.html</t>
  </si>
  <si>
    <t>调整系数：0.94，0.95,0.96
K:0.3,0.35,0.4
i:1,1.5,2</t>
  </si>
  <si>
    <t>https://lssggzy.lishui.gov.cn/art/2023/5/31/art_1229662086_213845.html</t>
  </si>
  <si>
    <t>A3311011160013064</t>
  </si>
  <si>
    <t>仙渡乡生活污水设施“强基增效双提标”建设改造项目</t>
  </si>
  <si>
    <t>http://lssggzy.lishui.gov.cn/art/2023/6/28/art_1229661852_216211.html</t>
  </si>
  <si>
    <t>A3311011160013161</t>
  </si>
  <si>
    <t>2023年丽水市普通国道桥隧维修加固工程（庆元县）</t>
  </si>
  <si>
    <t>http://lssggzy.lishui.gov.cn/art/2023/6/28/art_1229662056_216199.html</t>
  </si>
  <si>
    <t>A3311011160013141</t>
  </si>
  <si>
    <t>汤垟乡集镇滨水道路异域风情提升项目-“侨乡南境花园”提升改造项目</t>
  </si>
  <si>
    <t>http://lssggzy.lishui.gov.cn/art/2023/6/28/art_1229661956_216234.html</t>
  </si>
  <si>
    <t>A3311011160013168</t>
  </si>
  <si>
    <t>凤官桥项目设计</t>
  </si>
  <si>
    <t>http://lssggzy.lishui.gov.cn/art/2023/6/28/art_1229661812_216128.html</t>
  </si>
  <si>
    <t>A3311011160012988</t>
  </si>
  <si>
    <t>缙云县保障房工程全过程监理</t>
  </si>
  <si>
    <t>http://lssggzy.lishui.gov.cn/art/2023/6/28/art_1229662089_216198.html</t>
  </si>
  <si>
    <t>A3311011160013172</t>
  </si>
  <si>
    <t>长江经济带丽水市龙石溪流域生态修复工程-排水管网改造（官山片区）</t>
  </si>
  <si>
    <t>http://lssggzy.lishui.gov.cn/art/2023/6/28/art_1229661812_216239.html</t>
  </si>
  <si>
    <t>https://lssggzy.lishui.gov.cn/art/2023/6/7/art_1229661808_214042.html</t>
  </si>
  <si>
    <t>A3311011160013167</t>
  </si>
  <si>
    <t>缙云县壶镇新型城镇化工程-少年活动中心项目</t>
  </si>
  <si>
    <t>http://lssggzy.lishui.gov.cn/art/2023/6/28/art_1229662089_216241.html</t>
  </si>
  <si>
    <t>https://lssggzy.lishui.gov.cn/art/2023/6/7/art_1229662086_214060.html</t>
  </si>
  <si>
    <t>A3311011160013182</t>
  </si>
  <si>
    <t>庆元县五都香菇小镇农产品营销综合体（一事一议）项目</t>
  </si>
  <si>
    <t>http://lssggzy.lishui.gov.cn/art/2023/6/28/art_1229662056_216099.html</t>
  </si>
  <si>
    <t>https://lssggzy.lishui.gov.cn/art/2023/6/6/art_1229662053_213957.html</t>
  </si>
  <si>
    <t>A3311011160013051</t>
  </si>
  <si>
    <t>丽水东西岩客运综合交通枢纽连接线工程勘察设计</t>
  </si>
  <si>
    <t>http://lssggzy.lishui.gov.cn/art/2023/6/30/art_1229661852_216499.html</t>
  </si>
  <si>
    <t>A3311011160011337</t>
  </si>
  <si>
    <t>国网浙江丽水龙泉市供电公司营销服务用房工程</t>
  </si>
  <si>
    <t>http://lssggzy.lishui.gov.cn/art/2023/6/30/art_1229661923_226090.html</t>
  </si>
  <si>
    <t>A3311011160013133</t>
  </si>
  <si>
    <t>S209奉化至庆元公路缙云早宅至洋山段改建工程设计施工总承包</t>
  </si>
  <si>
    <t>http://lssggzy.lishui.gov.cn/art/2023/6/30/art_1229661812_216411.html</t>
  </si>
  <si>
    <t>S209奉化至庆元公路缙云早宅至洋山段改建工程施工监理</t>
  </si>
  <si>
    <t>http://lssggzy.lishui.gov.cn/art/2023/6/30/art_1229661812_216373.html</t>
  </si>
  <si>
    <t>A3311011160013169</t>
  </si>
  <si>
    <t>缙云县壶镇新型城镇化工程—体育运动馆项目</t>
  </si>
  <si>
    <t>http://lssggzy.lishui.gov.cn/art/2023/6/30/art_1229662089_216347.html</t>
  </si>
  <si>
    <t>https://lssggzy.lishui.gov.cn/art/2023/6/8/art_1229662086_214124.html</t>
  </si>
  <si>
    <t>A3311011160013207</t>
  </si>
  <si>
    <t>丽水市公安局执法办案管理中心等综合项目电梯设备采购及安装项目</t>
  </si>
  <si>
    <t>http://lssggzy.lishui.gov.cn/art/2023/7/3/art_1229661812_216674.html</t>
  </si>
  <si>
    <t>A3311011160013198</t>
  </si>
  <si>
    <t>云和县第二污水处理厂工程设计采购施工（EPC）总承包监理</t>
  </si>
  <si>
    <t>http://lssggzy.lishui.gov.cn/art/2023/7/3/art_1229661989_216594.html</t>
  </si>
  <si>
    <t>A3311011160013071</t>
  </si>
  <si>
    <t>青田县新八源水库工程全过程工程咨询服务</t>
  </si>
  <si>
    <t>http://lssggzy.lishui.gov.cn/art/2023/7/3/art_1229661956_215026.html</t>
  </si>
  <si>
    <t>A3311011160013187</t>
  </si>
  <si>
    <t>遂昌县省级林业保障性苗圃建设项目</t>
  </si>
  <si>
    <t>http://lssggzy.lishui.gov.cn/art/2023/7/3/art_1229662124_216683.html</t>
  </si>
  <si>
    <t>同时具备市政公用工程施工总承包叁级及以上资质、建筑工程施工总承包叁级及以上资质的企业和水利水电施工总承包叁级及以上资质的企业</t>
  </si>
  <si>
    <t>333+22</t>
  </si>
  <si>
    <t>https://lssggzy.lishui.gov.cn/art/2023/6/9/art_1229662121_214260.html</t>
  </si>
  <si>
    <t>A3311011160013176</t>
  </si>
  <si>
    <t>缙云县2023年普通省道路基路面养护工程</t>
  </si>
  <si>
    <t>http://lssggzy.lishui.gov.cn/art/2023/7/3/art_1229662089_216641.html</t>
  </si>
  <si>
    <t>https://lssggzy.lishui.gov.cn/art/2023/6/6/art_1229662086_213914.html</t>
  </si>
  <si>
    <t>A3311011160013050</t>
  </si>
  <si>
    <t>国网浙江紧水滩电厂运维检修综合用房建设项目监理</t>
  </si>
  <si>
    <t>http://lssggzy.lishui.gov.cn/art/2023/7/4/art_1229661989_216772.html</t>
  </si>
  <si>
    <t>A3311011160013120</t>
  </si>
  <si>
    <t>国网浙江丽水遂昌县供电公司营销服务用房项目-电梯设备采购与安装</t>
  </si>
  <si>
    <t>http://lssggzy.lishui.gov.cn/art/2023/7/4/art_1229662124_216829.html</t>
  </si>
  <si>
    <t>A3311011160013212</t>
  </si>
  <si>
    <t>景宁县那云·天空之城周边基础设施项目——燃气管道</t>
  </si>
  <si>
    <t>http://lssggzy.lishui.gov.cn/art/2023/7/4/art_1229662190_216838.html</t>
  </si>
  <si>
    <t>A3311011160013026</t>
  </si>
  <si>
    <t>遂昌县低丘缓坡开发东城龙板山区块一期工程临溪路（环二路-经二路）</t>
  </si>
  <si>
    <t>http://lssggzy.lishui.gov.cn/art/2023/7/4/art_1229662124_216810.html</t>
  </si>
  <si>
    <t>https://lssggzy.lishui.gov.cn/art/2023/6/6/art_1229662121_213883.html</t>
  </si>
  <si>
    <t>A3311011160012991</t>
  </si>
  <si>
    <t>白岩创智谷基础设施项目路网工程设计</t>
  </si>
  <si>
    <t>http://lssggzy.lishui.gov.cn/art/2023/7/5/art_1229661812_215013.html</t>
  </si>
  <si>
    <t>A3311011160013171</t>
  </si>
  <si>
    <t>遂昌县杂交水稻制种全链条服务项目(三仁)</t>
  </si>
  <si>
    <t>http://lssggzy.lishui.gov.cn/art/2023/7/5/art_1229662124_216881.html</t>
  </si>
  <si>
    <t>A3311011160013209</t>
  </si>
  <si>
    <t>五云街道2022-7号地块-仙都中学北侧工程全过程监理</t>
  </si>
  <si>
    <t>http://lssggzy.lishui.gov.cn/art/2023/7/5/art_1229662089_216849.html</t>
  </si>
  <si>
    <t>A3311011160013173</t>
  </si>
  <si>
    <t>国网浙江丽水庆元县供电公司百山供电所建设项目</t>
  </si>
  <si>
    <t>http://lssggzy.lishui.gov.cn/art/2023/7/5/art_1229662056_216948.html</t>
  </si>
  <si>
    <t>https://lssggzy.lishui.gov.cn/art/2023/6/12/art_1229662053_214623.html</t>
  </si>
  <si>
    <t>A3311011160013193</t>
  </si>
  <si>
    <t>紧水滩水冷式绿色数据中心项目主体工程监理</t>
  </si>
  <si>
    <t>http://lssggzy.lishui.gov.cn/art/2023/7/6/art_1229661989_217028.html</t>
  </si>
  <si>
    <t>A3311011160013174</t>
  </si>
  <si>
    <t>遂昌县公安局湖山警务中心项目</t>
  </si>
  <si>
    <t>http://lssggzy.lishui.gov.cn/art/2023/7/6/art_1229662124_216681.html</t>
  </si>
  <si>
    <t>https://lssggzy.lishui.gov.cn/art/2023/6/9/art_1229662121_214259.html</t>
  </si>
  <si>
    <t>A3311011160013199</t>
  </si>
  <si>
    <t>青田县彭口-莲头农村公路提升改造工程</t>
  </si>
  <si>
    <t>http://lssggzy.lishui.gov.cn/art/2023/7/6/art_1229661956_217047.html</t>
  </si>
  <si>
    <t>https://lssggzy.lishui.gov.cn/art/2023/6/16/art_1229661953_215226.html</t>
  </si>
  <si>
    <t>A3311011160013181</t>
  </si>
  <si>
    <t>丽水空港园区基础设施及配套项目南明路（南九路-规划二路）工程</t>
  </si>
  <si>
    <t>http://lssggzy.lishui.gov.cn/art/2023/7/6/art_1229661812_216988.html</t>
  </si>
  <si>
    <t>https://lssggzy.lishui.gov.cn/art/2023/6/7/art_1229661808_214041.html</t>
  </si>
  <si>
    <t>A3311011160013208</t>
  </si>
  <si>
    <t>温泉谷D-18地块项目初步设计</t>
  </si>
  <si>
    <t>http://lssggzy.lishui.gov.cn/art/2023/7/7/art_1229662089_217057.html</t>
  </si>
  <si>
    <t>A3311011160013185</t>
  </si>
  <si>
    <t>龙泉市棋盘山区块基础设施综合提升项目-景观提升改造工程</t>
  </si>
  <si>
    <t>http://lssggzy.lishui.gov.cn/art/2023/7/7/art_1229661923_216669.html</t>
  </si>
  <si>
    <t>A3311011160013191</t>
  </si>
  <si>
    <t>丽水市区部分主次干道沥青路面和人行道修复工程（一期）项目</t>
  </si>
  <si>
    <t>http://lssggzy.lishui.gov.cn/art/2023/7/7/art_1229661812_217058.html</t>
  </si>
  <si>
    <t>https://lssggzy.lishui.gov.cn/art/2023/6/12/art_1229661808_214643.html</t>
  </si>
  <si>
    <t>A3311011160013190</t>
  </si>
  <si>
    <t>遂昌县 2023 年老旧小区改造项目——官碧路沿线区块</t>
  </si>
  <si>
    <t>http://lssggzy.lishui.gov.cn/art/2023/7/7/art_1229662124_217202.html</t>
  </si>
  <si>
    <t>https://lssggzy.lishui.gov.cn/art/2023/6/16/art_1229662121_215217.html</t>
  </si>
  <si>
    <t>A3311011160013223</t>
  </si>
  <si>
    <t>松阳县农产品冷链物流中心项目（一期）</t>
  </si>
  <si>
    <t>http://lssggzy.lishui.gov.cn/art/2023/7/7/art_1229662157_217183.html</t>
  </si>
  <si>
    <t>https://lssggzy.lishui.gov.cn/art/2023/6/16/art_1229662154_215221.html</t>
  </si>
  <si>
    <t>A3311011160013178</t>
  </si>
  <si>
    <t>云和县普光未来社区创建项目</t>
  </si>
  <si>
    <t>http://lssggzy.lishui.gov.cn/art/2023/7/9/art_1229661989_216143.html</t>
  </si>
  <si>
    <t>A3311011160013201</t>
  </si>
  <si>
    <t>S218安吉至龙港公路缙云方溪至青田季宅段公路工程（缙云段）勘察设计</t>
  </si>
  <si>
    <t>http://lssggzy.lishui.gov.cn/art/2023/7/10/art_1229661812_218575.html</t>
  </si>
  <si>
    <t>A3311011160013069</t>
  </si>
  <si>
    <t>碧湖（高溪）市民中心-公共服务中心项目工程总承包（EPC）</t>
  </si>
  <si>
    <t>http://lssggzy.lishui.gov.cn/art/2023/7/11/art_1229661852_219336.html</t>
  </si>
  <si>
    <t>A3311011160013240</t>
  </si>
  <si>
    <t>丽水市莲都区油泵厂宿舍及周边老旧小区改造工程</t>
  </si>
  <si>
    <t>http://lssggzy.lishui.gov.cn/art/2023/7/11/art_1229661852_219297.html</t>
  </si>
  <si>
    <t>A3311011160013200</t>
  </si>
  <si>
    <t>庆元县濛洲街道同源村三产融合产业园（农居点和村综合楼）项目</t>
  </si>
  <si>
    <t>http://lssggzy.lishui.gov.cn/art/2023/7/11/art_1229662056_217087.html</t>
  </si>
  <si>
    <t>https://lssggzy.lishui.gov.cn/art/2023/6/16/art_1229662053_215202.html</t>
  </si>
  <si>
    <t>A3311011160013228</t>
  </si>
  <si>
    <t>丽水市市区屋顶（第二批次）光伏项目</t>
  </si>
  <si>
    <t>http://lssggzy.lishui.gov.cn/art/2023/7/11/art_1229661852_219307.html</t>
  </si>
  <si>
    <r>
      <rPr>
        <u/>
        <sz val="10.5"/>
        <color rgb="FF333333"/>
        <rFont val="宋体"/>
        <charset val="134"/>
      </rPr>
      <t>电力工程施工总承包三级及以上资质（或机电工程施工总承包二级及以上资质或建筑机电安装工程专业承包二级及以上资质）和钢结构工程专业承包三级及以上资质</t>
    </r>
  </si>
  <si>
    <t>https://lssggzy.lishui.gov.cn/art/2023/6/20/art_1229661849_215536.html</t>
  </si>
  <si>
    <t>A3311011160013195</t>
  </si>
  <si>
    <t>浙江九龙山国家级自然保护区管护巡护及生态网络感知系统监测体系建设项目——巡护路网、林火防控（消防水池）、挡墙护坡防洪堤建设</t>
  </si>
  <si>
    <t>http://lssggzy.lishui.gov.cn/art/2023/7/11/art_1229662124_219213.html</t>
  </si>
  <si>
    <t>https://lssggzy.lishui.gov.cn/art/2023/6/13/art_1229662121_214739.html</t>
  </si>
  <si>
    <t>A3311011160013145</t>
  </si>
  <si>
    <t>丽阳街与寿尔福路交叉口西南侧地块商品住宅（设配套公建）项目监理</t>
  </si>
  <si>
    <t>http://lssggzy.lishui.gov.cn/art/2023/7/12/art_1229661812_219350.html</t>
  </si>
  <si>
    <t>A3311011160013238</t>
  </si>
  <si>
    <t>浙江省庆元抽水蓄能电站爆破安全监理服务</t>
  </si>
  <si>
    <t>http://lssggzy.lishui.gov.cn/art/2023/7/12/art_1229662056_219345.html</t>
  </si>
  <si>
    <t>A3311011160013220</t>
  </si>
  <si>
    <t>青田县“十四五”农村饮用水提升工程－青田县2022年度莲树坑等49个村农村供水保障工程（季宅乡季宅村）</t>
  </si>
  <si>
    <t>http://lssggzy.lishui.gov.cn/art/2023/7/12/art_1229661956_219448.html</t>
  </si>
  <si>
    <t>A3311011160013215</t>
  </si>
  <si>
    <t>莲都区港口砂石料基地项目-电气智能化设备采购</t>
  </si>
  <si>
    <t>http://lssggzy.lishui.gov.cn/art/2023/7/13/art_1229661852_219497.html</t>
  </si>
  <si>
    <t>A3311011160013197</t>
  </si>
  <si>
    <t>松阳县中医医院迁建工程-室外附属工程</t>
  </si>
  <si>
    <t>http://lssggzy.lishui.gov.cn/art/2023/7/13/art_1229662157_219498.html</t>
  </si>
  <si>
    <t>https://lssggzy.lishui.gov.cn/art/2023/6/16/art_1229662154_215215.html</t>
  </si>
  <si>
    <t>A3311011160013235</t>
  </si>
  <si>
    <t>松阳县江滨西路及辅道工程设计</t>
  </si>
  <si>
    <t>http://lssggzy.lishui.gov.cn/art/2023/7/14/art_1229662157_219634.html</t>
  </si>
  <si>
    <t>A3311011160013188</t>
  </si>
  <si>
    <t>龙泉市浙农现代化农事服务中心</t>
  </si>
  <si>
    <t>http://lssggzy.lishui.gov.cn/art/2023/7/14/art_1229661923_216936.html</t>
  </si>
  <si>
    <t>A3311011160013216</t>
  </si>
  <si>
    <t>2023年G235新海线丽水市松阳县寨头岭隧道维修加固工程</t>
  </si>
  <si>
    <t>http://lssggzy.lishui.gov.cn/art/2023/7/14/art_1229662157_218645.html</t>
  </si>
  <si>
    <r>
      <rPr>
        <sz val="10.5"/>
        <color rgb="FF333333"/>
        <rFont val="宋体"/>
        <charset val="134"/>
      </rPr>
      <t>公路养护作业隧道养护甲级资质及交通安全设施养护资质</t>
    </r>
  </si>
  <si>
    <t>https://lssggzy.lishui.gov.cn/art/2023/6/19/art_1229662154_215386.html</t>
  </si>
  <si>
    <t>A3311011160013204</t>
  </si>
  <si>
    <t>缙云县轩辕学校项目设计</t>
  </si>
  <si>
    <t>http://lssggzy.lishui.gov.cn/art/2023/7/17/art_1229662089_219858.html</t>
  </si>
  <si>
    <t>A3311011160013269</t>
  </si>
  <si>
    <t>江滨路道路工程（环西路-望江路）监理（第二次）</t>
  </si>
  <si>
    <t>http://lssggzy.lishui.gov.cn/art/2023/7/17/art_1229661852_219922.html</t>
  </si>
  <si>
    <t>A3311011160013015</t>
  </si>
  <si>
    <t>莲都区红绿融合教学基地项目总承包(EPC)</t>
  </si>
  <si>
    <t>http://lssggzy.lishui.gov.cn/art/2023/7/17/art_1229661852_219928.html</t>
  </si>
  <si>
    <t>A3311011160013022</t>
  </si>
  <si>
    <t>322国道龙泉安仁段改建工程环境监理、监测与环保竣工专项验收技术服务</t>
  </si>
  <si>
    <t>http://lssggzy.lishui.gov.cn/art/2023/7/18/art_1229661923_220156.html</t>
  </si>
  <si>
    <t>A3311011160012775</t>
  </si>
  <si>
    <t>暖通设备采购与安装</t>
  </si>
  <si>
    <t>http://lssggzy.lishui.gov.cn/art/2023/7/18/art_1229662157_219942.html</t>
  </si>
  <si>
    <t>A3311011160013225</t>
  </si>
  <si>
    <t>侨乡青田海溪粉干乡愁产业园二号厂房新建项目</t>
  </si>
  <si>
    <t>http://lssggzy.lishui.gov.cn/art/2023/7/18/art_1229661956_220166.html</t>
  </si>
  <si>
    <t>A3311011160013264</t>
  </si>
  <si>
    <t>莲都区白桥邻里中心工程、莲都区白口幼儿园新建工程设计</t>
  </si>
  <si>
    <t>http://lssggzy.lishui.gov.cn/art/2023/7/18/art_1229661852_219941.html</t>
  </si>
  <si>
    <t>A3311011160013256</t>
  </si>
  <si>
    <t>丽水市莲都区银监局宿舍、建行宿舍周边老旧小区改造工程</t>
  </si>
  <si>
    <t>http://lssggzy.lishui.gov.cn/art/2023/7/18/art_1229661852_220126.html</t>
  </si>
  <si>
    <t>A3311011160013257</t>
  </si>
  <si>
    <t>丽水市莲都区粮管所宿舍及周边老旧小区改造工程</t>
  </si>
  <si>
    <t>http://lssggzy.lishui.gov.cn/art/2023/7/19/art_1229661852_220254.html</t>
  </si>
  <si>
    <t>A3311011160013259</t>
  </si>
  <si>
    <t>碧湖新城主要道路提升工程监理</t>
  </si>
  <si>
    <t>http://lssggzy.lishui.gov.cn/art/2023/7/19/art_1229661852_220248.html</t>
  </si>
  <si>
    <t>A3311011160013249</t>
  </si>
  <si>
    <t>旭山路至330国道西线道路工程二期涉铁段设计</t>
  </si>
  <si>
    <t>http://lssggzy.lishui.gov.cn/art/2023/7/19/art_1229662089_220214.html</t>
  </si>
  <si>
    <t>A3311011160013255</t>
  </si>
  <si>
    <t>青田县船寮镇农贸市场周边道路工程</t>
  </si>
  <si>
    <t>http://lssggzy.lishui.gov.cn/art/2023/7/19/art_1229661956_220245.html</t>
  </si>
  <si>
    <t>市政公用工程施工总承包叁级及以上资质和地质灾害治理工程施工乙级及以上资质</t>
  </si>
  <si>
    <t>32+2</t>
  </si>
  <si>
    <t>https://lssggzy.lishui.gov.cn/art/2023/6/28/art_1229661953_216184.html</t>
  </si>
  <si>
    <t>A3311011160013033</t>
  </si>
  <si>
    <t>丽水市城东区块规划支一路道路工程</t>
  </si>
  <si>
    <t>http://lssggzy.lishui.gov.cn/art/2023/7/19/art_1229661812_220297.html</t>
  </si>
  <si>
    <t>https://lssggzy.lishui.gov.cn/art/2023/6/28/art_1229661808_216188.html</t>
  </si>
  <si>
    <t>A3311011160013214</t>
  </si>
  <si>
    <t>国网浙江丽水供电公司变电运检用房工程</t>
  </si>
  <si>
    <t>http://lssggzy.lishui.gov.cn/art/2023/7/19/art_1229661812_220182.html</t>
  </si>
  <si>
    <t>https://lssggzy.lishui.gov.cn/art/2023/6/26/art_1229661808_215970.html</t>
  </si>
  <si>
    <t>A3311011160013274</t>
  </si>
  <si>
    <t>2023年缙云县新建镇高标准农田改造提升（绿色农田）建设项目</t>
  </si>
  <si>
    <t>http://lssggzy.lishui.gov.cn/art/2023/7/20/art_1229662089_220304.html</t>
  </si>
  <si>
    <t>A3311011160013281</t>
  </si>
  <si>
    <t>2023年遂昌县S227遂龙线边坡治理工程</t>
  </si>
  <si>
    <t>http://lssggzy.lishui.gov.cn/art/2023/7/20/art_1229662124_220384.html</t>
  </si>
  <si>
    <t>A3311011160013091</t>
  </si>
  <si>
    <t>青田县海口镇泗洲埠村道路新建工程</t>
  </si>
  <si>
    <t>http://lssggzy.lishui.gov.cn/art/2023/7/20/art_1229661956_220354.html</t>
  </si>
  <si>
    <t>https://lssggzy.lishui.gov.cn/art/2023/6/30/art_1229661953_216465.html</t>
  </si>
  <si>
    <t>A3311011160013286</t>
  </si>
  <si>
    <t>庆元县2023年普通省道路基路面养护工程</t>
  </si>
  <si>
    <t>http://lssggzy.lishui.gov.cn/art/2023/7/21/art_1229662056_220657.html</t>
  </si>
  <si>
    <t>A3311011160013282</t>
  </si>
  <si>
    <t>云和县中医医院迁建工程--手术室装修工程、放射防护工程、医用气体系统专业工程采购项目</t>
  </si>
  <si>
    <t>http://lssggzy.lishui.gov.cn/art/2023/7/21/art_1229661989_220688.html</t>
  </si>
  <si>
    <t>A3311011160013273</t>
  </si>
  <si>
    <t>遂昌县高坪水厂及管网延伸工程--加压泵站及水厂自控、化验设备采购及安装</t>
  </si>
  <si>
    <t>http://lssggzy.lishui.gov.cn/art/2023/7/21/art_1229662124_220655.html</t>
  </si>
  <si>
    <t>A3311011160013270</t>
  </si>
  <si>
    <t>S218安吉至龙港公路缙云方溪至青田季宅段公路工程（缙云段）、S321椒江至武义公路缙云三溪至壶镇段改建工程招标代理和造价咨询机构选择</t>
  </si>
  <si>
    <t>http://lssggzy.lishui.gov.cn/art/2023/7/21/art_1229662089_220433.html</t>
  </si>
  <si>
    <t>A3311011160013232</t>
  </si>
  <si>
    <t>景宁畲族自治县托育养老一体化项目EPC总承包</t>
  </si>
  <si>
    <t>http://lssggzy.lishui.gov.cn/art/2023/7/21/art_1229662190_220706.html</t>
  </si>
  <si>
    <t>A3311011160013291</t>
  </si>
  <si>
    <t>长江经济带丽水市龙石溪流域生态修复工程—排水管网改造（杨梅山片区）</t>
  </si>
  <si>
    <t>http://lssggzy.lishui.gov.cn/art/2023/7/21/art_1229661812_220421.html</t>
  </si>
  <si>
    <t>综合，取值范围：10-15.9</t>
  </si>
  <si>
    <t>https://lssggzy.lishui.gov.cn/art/2023/6/30/art_1229661808_216410.html</t>
  </si>
  <si>
    <t>A3311011160013294</t>
  </si>
  <si>
    <t>长江经济带丽水市龙石溪流域生态修复工程-排水管网改造（沙溪亭片区）</t>
  </si>
  <si>
    <t>http://lssggzy.lishui.gov.cn/art/2023/7/21/art_1229661812_223947.html</t>
  </si>
  <si>
    <t>https://lssggzy.lishui.gov.cn/art/2023/6/30/art_1229661808_216534.html</t>
  </si>
  <si>
    <t>A3311011160013297</t>
  </si>
  <si>
    <t>缙云县中医医院迁建工程项目与缙云县中医医院感染楼及门诊楼建设工程(污水处理工程)-土建部分</t>
  </si>
  <si>
    <t>http://lssggzy.lishui.gov.cn/art/2023/7/23/art_1229662089_220474.html</t>
  </si>
  <si>
    <t>https://lssggzy.lishui.gov.cn/art/2023/6/30/art_1229662086_216455.html</t>
  </si>
  <si>
    <t>A3311011160012942</t>
  </si>
  <si>
    <t>缙云县乡镇街道生态公墓建设工程-胡源胡村生态公墓建设工程</t>
  </si>
  <si>
    <t>http://lssggzy.lishui.gov.cn/art/2023/7/23/art_1229662089_211708.html</t>
  </si>
  <si>
    <r>
      <rPr>
        <b/>
        <u/>
        <sz val="9"/>
        <color rgb="FF333333"/>
        <rFont val="宋体"/>
        <charset val="134"/>
      </rPr>
      <t>市政公用工程施工总承包叁级及以上资质和建筑工程施工总承包叁级及以上资质</t>
    </r>
  </si>
  <si>
    <t>https://lssggzy.lishui.gov.cn/art/2023/4/25/art_1229662086_203436.html</t>
  </si>
  <si>
    <t>A3311011160013284</t>
  </si>
  <si>
    <t>缙云经济开发区东拓区块二期（红狮区块）综合开发设计采购施工（EPC）总承包项目小微园电梯采购</t>
  </si>
  <si>
    <t>http://lssggzy.lishui.gov.cn/art/2023/7/24/art_1229662089_220879.html</t>
  </si>
  <si>
    <t>A3311011160013263</t>
  </si>
  <si>
    <t>青田县气象观测场迁建工程</t>
  </si>
  <si>
    <t>http://lssggzy.lishui.gov.cn/art/2023/7/24/art_1229661956_220705.html</t>
  </si>
  <si>
    <t>A3311011160013305</t>
  </si>
  <si>
    <t>澄照乡金坵村共富畲乡示范村建设项目（一期）</t>
  </si>
  <si>
    <t>http://lssggzy.lishui.gov.cn/art/2023/7/24/art_1229662190_220756.html</t>
  </si>
  <si>
    <t>https://lssggzy.lishui.gov.cn/art/2023/7/3/art_1229662187_216690.html</t>
  </si>
  <si>
    <t>A3311011160013244</t>
  </si>
  <si>
    <t>景宁县全域旅游基础配套工程（畲乡天径建设）EPC总承包</t>
  </si>
  <si>
    <t>http://lssggzy.lishui.gov.cn/art/2023/7/25/art_1229662190_220863.html</t>
  </si>
  <si>
    <t>A3311011160013151</t>
  </si>
  <si>
    <t>遂昌县颐养中心二期项目-电梯设备采购与安装</t>
  </si>
  <si>
    <t>http://lssggzy.lishui.gov.cn/art/2023/7/25/art_1229662124_220892.html</t>
  </si>
  <si>
    <t>A3311011160013318</t>
  </si>
  <si>
    <t>莲都区茶产业创新服务中心项目</t>
  </si>
  <si>
    <t>http://lssggzy.lishui.gov.cn/art/2023/7/25/art_1229661852_220929.html</t>
  </si>
  <si>
    <t>https://lssggzy.lishui.gov.cn/art/2023/7/5/art_1229661849_216925.html</t>
  </si>
  <si>
    <t>A3311011160013267</t>
  </si>
  <si>
    <t>青田中学补短创现工程</t>
  </si>
  <si>
    <t>http://lssggzy.lishui.gov.cn/art/2023/7/25/art_1229661956_220990.html</t>
  </si>
  <si>
    <t>https://lssggzy.lishui.gov.cn/art/2023/7/5/art_1229661953_216912.html</t>
  </si>
  <si>
    <t>A3311011160013295</t>
  </si>
  <si>
    <t>长江经济带丽水市龙石溪流域生态修复工程-排水管网改造（吴垵片区、厂改房、厂改商）</t>
  </si>
  <si>
    <t>http://lssggzy.lishui.gov.cn/art/2023/7/25/art_1229661812_220898.html</t>
  </si>
  <si>
    <t>https://lssggzy.lishui.gov.cn/art/2023/6/30/art_1229661808_216533.html</t>
  </si>
  <si>
    <t>A3311011160013300</t>
  </si>
  <si>
    <t>中国联通丽水综合通信楼副楼工程</t>
  </si>
  <si>
    <t>http://lssggzy.lishui.gov.cn/art/2023/7/25/art_1229661812_220999.html</t>
  </si>
  <si>
    <t>https://lssggzy.lishui.gov.cn/art/2023/7/4/art_1229661808_216758.html</t>
  </si>
  <si>
    <t>A3311011160013275</t>
  </si>
  <si>
    <t>浙江省庆元抽水蓄能电站安全监测服务</t>
  </si>
  <si>
    <t>http://lssggzy.lishui.gov.cn/art/2023/7/26/art_1229662056_221006.html</t>
  </si>
  <si>
    <t>A3311011160013306</t>
  </si>
  <si>
    <t>年产3000吨惠明茶产业项目施工阶段工程咨询服务</t>
  </si>
  <si>
    <t>http://lssggzy.lishui.gov.cn/art/2023/7/26/art_1229662190_221045.html</t>
  </si>
  <si>
    <t>年产3000吨惠明茶产业项目</t>
  </si>
  <si>
    <t>http://lssggzy.lishui.gov.cn/art/2023/7/26/art_1229662190_220694.html</t>
  </si>
  <si>
    <t>A3311011160013276</t>
  </si>
  <si>
    <t>云和梯田国家生态湿地生物多样性保护与价值转化工程—生物多样性体验馆项目设计采购施工（EPC）总承包</t>
  </si>
  <si>
    <t>http://lssggzy.lishui.gov.cn/art/2023/7/26/art_1229661989_221139.html</t>
  </si>
  <si>
    <t>A3311011160013296</t>
  </si>
  <si>
    <t>青田县油竹大桥至板石段生态护岸工程</t>
  </si>
  <si>
    <t>http://lssggzy.lishui.gov.cn/art/2023/7/26/art_1229661956_221125.html</t>
  </si>
  <si>
    <t>A3311011160013233</t>
  </si>
  <si>
    <t>松阳县残疾人托养中心项目（二期）</t>
  </si>
  <si>
    <t>http://lssggzy.lishui.gov.cn/art/2023/7/26/art_1229662157_221008.html</t>
  </si>
  <si>
    <t>https://lssggzy.lishui.gov.cn/art/2023/6/21/art_1229662154_215691.html</t>
  </si>
  <si>
    <t>A3311011160013316</t>
  </si>
  <si>
    <t>松阳县水南街道瓦窑头村股份经济合作社物业楼</t>
  </si>
  <si>
    <t>http://lssggzy.lishui.gov.cn/art/2023/7/26/art_1229662157_221044.html</t>
  </si>
  <si>
    <t>https://lssggzy.lishui.gov.cn/art/2023/7/5/art_1229662154_216955.html</t>
  </si>
  <si>
    <t>A3311011160012998</t>
  </si>
  <si>
    <t>雅溪镇骨灰堂项目</t>
  </si>
  <si>
    <t>http://lssggzy.lishui.gov.cn/art/2023/7/26/art_1229661852_220944.html</t>
  </si>
  <si>
    <t>https://lssggzy.lishui.gov.cn/art/2023/7/4/art_1229661849_216831.html</t>
  </si>
  <si>
    <t>http://lssggzy.lishui.gov.cn/art/2023/7/27/art_1229661989_221347.html</t>
  </si>
  <si>
    <t>A3311011160013302</t>
  </si>
  <si>
    <t>松阳县赤寿生态工业区块近期第二阶段基础设施工程-不锈钢示范区（近期）第三阶段工程</t>
  </si>
  <si>
    <t>http://lssggzy.lishui.gov.cn/art/2023/7/27/art_1229662157_221368.html</t>
  </si>
  <si>
    <t>https://lssggzy.lishui.gov.cn/art/2023/7/5/art_1229662154_216954.html</t>
  </si>
  <si>
    <t>A3311011160013288</t>
  </si>
  <si>
    <t>老竹镇节地生态安葬点项目</t>
  </si>
  <si>
    <t>http://lssggzy.lishui.gov.cn/art/2023/7/27/art_1229661852_221358.html</t>
  </si>
  <si>
    <t>https://lssggzy.lishui.gov.cn/art/2023/7/5/art_1229661849_216949.html</t>
  </si>
  <si>
    <t>A3311011160012820</t>
  </si>
  <si>
    <t>638国道青田鹤城至北山段公路工程可行性研究报告和勘察设计</t>
  </si>
  <si>
    <t>http://lssggzy.lishui.gov.cn/art/2023/7/28/art_1229661956_221620.html</t>
  </si>
  <si>
    <t>A3311011160013320</t>
  </si>
  <si>
    <t>青田至文成高速公路（青田段）项目土地勘测定界及用地报批相关工作</t>
  </si>
  <si>
    <t>http://lssggzy.lishui.gov.cn/art/2023/7/28/art_1229661956_221409.html</t>
  </si>
  <si>
    <t>A3311011160013315</t>
  </si>
  <si>
    <t>濛杨线农村公路改造提升工程施工监理</t>
  </si>
  <si>
    <t>http://lssggzy.lishui.gov.cn/art/2023/7/28/art_1229662056_221405.html</t>
  </si>
  <si>
    <t>碧湖新城主要道路提升工程</t>
  </si>
  <si>
    <t>http://lssggzy.lishui.gov.cn/art/2023/7/28/art_1229661852_221614.html</t>
  </si>
  <si>
    <t>A3311011160013314</t>
  </si>
  <si>
    <t>2023年丽水市景宁县G235新海线白岸一桥、岚头岭三桥和岚头岭隧道健康监测系统服务</t>
  </si>
  <si>
    <t>http://lssggzy.lishui.gov.cn/art/2023/7/28/art_1229662190_221399.html</t>
  </si>
  <si>
    <t>濛杨线农村公路改造提升工程施工</t>
  </si>
  <si>
    <t>http://lssggzy.lishui.gov.cn/art/2023/7/28/art_1229662056_221372.html</t>
  </si>
  <si>
    <t>A3311011160013324</t>
  </si>
  <si>
    <t>景宁县公安局交通警察中队技术业务用房建设项目</t>
  </si>
  <si>
    <t>http://lssggzy.lishui.gov.cn/art/2023/7/28/art_1229662190_221398.html</t>
  </si>
  <si>
    <t>A3311011160013319</t>
  </si>
  <si>
    <t>区政府会议中心大会堂（含苍松楼)修缮项目</t>
  </si>
  <si>
    <t>http://lssggzy.lishui.gov.cn/art/2023/7/28/art_1229661852_221615.html</t>
  </si>
  <si>
    <t>https://lssggzy.lishui.gov.cn/art/2023/7/7/art_1229661849_217188.html</t>
  </si>
  <si>
    <t>A3311011160013323</t>
  </si>
  <si>
    <t>景宁县鹤溪街道双后岗二期农民安置小区（南区块）基础设施项目</t>
  </si>
  <si>
    <t>http://lssggzy.lishui.gov.cn/art/2023/7/28/art_1229662190_221451.html</t>
  </si>
  <si>
    <t>https://lssggzy.lishui.gov.cn/art/2023/7/6/art_1229662187_217014.html</t>
  </si>
  <si>
    <t>A3311011160013292</t>
  </si>
  <si>
    <t>丽水学院附中艺体楼拆建工程</t>
  </si>
  <si>
    <t>http://lssggzy.lishui.gov.cn/art/2023/7/28/art_1229661812_221532.html</t>
  </si>
  <si>
    <t>https://lssggzy.lishui.gov.cn/art/2023/7/7/art_1229661808_217170.html</t>
  </si>
  <si>
    <t>A3311011160013278</t>
  </si>
  <si>
    <t>遂昌县白马山康体养生区项目（一期）</t>
  </si>
  <si>
    <t>http://lssggzy.lishui.gov.cn/art/2023/7/29/art_1229662124_221629.html</t>
  </si>
  <si>
    <t>https://lssggzy.lishui.gov.cn/art/2023/6/28/art_1229662121_216244.html</t>
  </si>
  <si>
    <t>A3311011160013265</t>
  </si>
  <si>
    <t>丽水二中教学楼、实验楼等改造工程</t>
  </si>
  <si>
    <t>http://lssggzy.lishui.gov.cn/art/2023/7/29/art_1229661812_221617.html</t>
  </si>
  <si>
    <t>https://lssggzy.lishui.gov.cn/art/2023/6/26/art_1229661808_215968.html</t>
  </si>
  <si>
    <t>LD[2023]131号</t>
  </si>
  <si>
    <t>丽水市市区屋顶（第三批次）光伏项目</t>
  </si>
  <si>
    <t>http://lssggzy.lishui.gov.cn/art/2023/7/31/art_1229661852_221697.html</t>
  </si>
  <si>
    <t>A3311011160013268</t>
  </si>
  <si>
    <t>江滨路道路工程（环西路-望江路）（第二次）</t>
  </si>
  <si>
    <t>http://lssggzy.lishui.gov.cn/art/2023/7/31/art_1229661852_221800.html</t>
  </si>
  <si>
    <t>A3311011160013331</t>
  </si>
  <si>
    <t>景宁畲族自治县托育养老一体化项目监理</t>
  </si>
  <si>
    <t>http://lssggzy.lishui.gov.cn/art/2023/8/1/art_1229662190_221870.html</t>
  </si>
  <si>
    <t>A3311011160013279</t>
  </si>
  <si>
    <t>遂昌县白马山康体养生区项目（一期）施工监理</t>
  </si>
  <si>
    <t>http://lssggzy.lishui.gov.cn/art/2023/8/1/art_1229662124_221946.html</t>
  </si>
  <si>
    <t>A3311011160013277</t>
  </si>
  <si>
    <t>2023年莲都区碧湖镇高标准农田（粮功区）改造提升建设项目</t>
  </si>
  <si>
    <t>http://lssggzy.lishui.gov.cn/art/2023/8/1/art_1229661852_221957.html</t>
  </si>
  <si>
    <t>A3311011160013299</t>
  </si>
  <si>
    <t>长江经济带丽水市龙石溪流域生态修复工程—市政管网（龙石溪排口）提升改造（一期）工程</t>
  </si>
  <si>
    <t>http://lssggzy.lishui.gov.cn/art/2023/8/1/art_1229661812_221981.html</t>
  </si>
  <si>
    <t>https://lssggzy.lishui.gov.cn/art/2023/7/11/art_1229661808_219254.html</t>
  </si>
  <si>
    <t>A3311011160013327</t>
  </si>
  <si>
    <t>丽水华阳电力有限公司仓储基地建设项目</t>
  </si>
  <si>
    <t>http://lssggzy.lishui.gov.cn/art/2023/8/1/art_1229662157_221994.html</t>
  </si>
  <si>
    <t>https://lssggzy.lishui.gov.cn/art/2023/7/7/art_1229662154_217161.html</t>
  </si>
  <si>
    <t>A3311011160013328</t>
  </si>
  <si>
    <t>云和县木玩童话小镇地标建筑—木玩展示体验馆项目正式用电配电安装工程</t>
  </si>
  <si>
    <t>http://lssggzy.lishui.gov.cn/art/2023/8/2/art_1229661989_222027.html</t>
  </si>
  <si>
    <t>A3311011160013325</t>
  </si>
  <si>
    <t>景宁县公安局交通警察中队技术业务用房建设项目监理</t>
  </si>
  <si>
    <t>http://lssggzy.lishui.gov.cn/art/2023/8/2/art_1229662190_222127.html</t>
  </si>
  <si>
    <t>A3311011160013203</t>
  </si>
  <si>
    <t>松阳县静安园公墓4号地块及附属建设工程</t>
  </si>
  <si>
    <t>http://lssggzy.lishui.gov.cn/art/2023/8/2/art_1229662157_219499.html</t>
  </si>
  <si>
    <t>https://lssggzy.lishui.gov.cn/art/2023/6/13/art_1229662154_214911.html</t>
  </si>
  <si>
    <t>A3311011160013335</t>
  </si>
  <si>
    <t>丽水南城余庄新苑小区11、12幢改造工程项目</t>
  </si>
  <si>
    <t>http://lssggzy.lishui.gov.cn/art/2023/8/2/art_1229661812_222217.html</t>
  </si>
  <si>
    <t>https://lssggzy.lishui.gov.cn/art/2023/7/12/art_1229661808_219363.html</t>
  </si>
  <si>
    <t>A3311011160013337</t>
  </si>
  <si>
    <t>温溪镇林岙数据中心周边市政道路工程</t>
  </si>
  <si>
    <t>http://lssggzy.lishui.gov.cn/art/2023/8/2/art_1229661956_222116.html</t>
  </si>
  <si>
    <t>https://lssggzy.lishui.gov.cn/art/2023/7/12/art_1229661953_219420.html</t>
  </si>
  <si>
    <t>A3311011160013329</t>
  </si>
  <si>
    <t>新能源产业园基础设施项目-石牛路边坡生态修复工程</t>
  </si>
  <si>
    <t>http://lssggzy.lishui.gov.cn/art/2023/8/2/art_1229661812_222219.html</t>
  </si>
  <si>
    <t>https://lssggzy.lishui.gov.cn/art/2023/7/12/art_1229661808_219422.html</t>
  </si>
  <si>
    <t>A3311011160013333</t>
  </si>
  <si>
    <t>http://lssggzy.lishui.gov.cn/art/2023/8/3/art_1229661812_222626.html</t>
  </si>
  <si>
    <t>A3311011160013183</t>
  </si>
  <si>
    <t>松阳县新兴镇内孟村“兴村帮扶”光伏增收项目（香巴佬站点）—600.05kWp分布式光伏发电项目设备采购</t>
  </si>
  <si>
    <t>http://lssggzy.lishui.gov.cn/art/2023/8/3/art_1229662157_222624.html</t>
  </si>
  <si>
    <t>A3311011160013344</t>
  </si>
  <si>
    <t>龙泉市环城东路北段延伸线市政工程监理</t>
  </si>
  <si>
    <t>http://lssggzy.lishui.gov.cn/art/2023/8/4/art_1229661923_222632.html</t>
  </si>
  <si>
    <t>A3311011160013321</t>
  </si>
  <si>
    <t>云和中学田径场改造等工程项目</t>
  </si>
  <si>
    <t>http://lssggzy.lishui.gov.cn/art/2023/8/4/art_1229661989_221644.html</t>
  </si>
  <si>
    <t>https://lssggzy.lishui.gov.cn/art/2023/7/4/art_1229661986_216781.html</t>
  </si>
  <si>
    <t>A3311011160013353</t>
  </si>
  <si>
    <t>白口社区综合服务中心周边路网配套工程</t>
  </si>
  <si>
    <t>http://lssggzy.lishui.gov.cn/art/2023/8/7/art_1229661852_223295.html</t>
  </si>
  <si>
    <t>A3311011160013351</t>
  </si>
  <si>
    <t>碧湖镇生态治理智慧平台（数据指挥中心）项目智能化设备采购与安装</t>
  </si>
  <si>
    <t>http://lssggzy.lishui.gov.cn/art/2023/8/7/art_1229661852_223293.html</t>
  </si>
  <si>
    <t>A3311011160013357</t>
  </si>
  <si>
    <t>龙泉市公共卫生综合服务中心新建工程——配电工程（外强电）</t>
  </si>
  <si>
    <t>http://lssggzy.lishui.gov.cn/art/2023/8/7/art_1229661923_223310.html</t>
  </si>
  <si>
    <t>http://lssggzy.lishui.gov.cn/art/2023/8/7/art_1229662157_223286.html</t>
  </si>
  <si>
    <t>A3311011160013378</t>
  </si>
  <si>
    <t>龙泉市凤起路区块拆迁安置房全过程代建代销项目</t>
  </si>
  <si>
    <t>http://lssggzy.lishui.gov.cn/art/2023/8/8/art_1229661923_223460.html</t>
  </si>
  <si>
    <t>A3311011160013345</t>
  </si>
  <si>
    <t>缙云县七里新老330国道连接线工程勘察设计</t>
  </si>
  <si>
    <t>http://lssggzy.lishui.gov.cn/art/2023/8/8/art_1229661812_223327.html</t>
  </si>
  <si>
    <t>A3311011160013355</t>
  </si>
  <si>
    <t>丽水市人民医院东城院区应急中心项目（二期）-电梯设备采购与安装</t>
  </si>
  <si>
    <t>http://lssggzy.lishui.gov.cn/art/2023/8/8/art_1229661812_223433.html</t>
  </si>
  <si>
    <t>A3311011160013342</t>
  </si>
  <si>
    <t>龙泉市上下水南未来社区—上下水南地块建设项目监理</t>
  </si>
  <si>
    <t>http://lssggzy.lishui.gov.cn/art/2023/8/8/art_1229661923_222863.html</t>
  </si>
  <si>
    <t>http://lssggzy.lishui.gov.cn/art/2023/8/8/art_1229661852_223483.html</t>
  </si>
  <si>
    <t>A3311011160013283</t>
  </si>
  <si>
    <t>松阳县水南街道大竹溪村股份经济合作社物业楼</t>
  </si>
  <si>
    <t>http://lssggzy.lishui.gov.cn/art/2023/8/8/art_1229662157_223459.html</t>
  </si>
  <si>
    <t>https://lssggzy.lishui.gov.cn/art/2023/6/30/art_1229662154_216540.html</t>
  </si>
  <si>
    <t>A3311011160013326</t>
  </si>
  <si>
    <t>S218安吉至龙港公路青田高湖至船寮段改建工程第SG1标段</t>
  </si>
  <si>
    <t>http://lssggzy.lishui.gov.cn/art/2023/8/8/art_1229661812_223648.html</t>
  </si>
  <si>
    <t>调整系数：0.94，0.95,0.96
K:0.3,0.35,0.4
i:2.5，3，3.5</t>
  </si>
  <si>
    <r>
      <rPr>
        <sz val="10.5"/>
        <color rgb="FF333333"/>
        <rFont val="宋体"/>
        <charset val="134"/>
      </rPr>
      <t>公路工程施工总承包二级及以上资质和市政公用工程施工总承包二级</t>
    </r>
  </si>
  <si>
    <t>https://lssggzy.lishui.gov.cn/art/2023/7/17/art_1229661808_219916.html</t>
  </si>
  <si>
    <t>A3311011160013248</t>
  </si>
  <si>
    <t>景宁法院三至六楼审判业务用房修缮改造项目</t>
  </si>
  <si>
    <t>http://lssggzy.lishui.gov.cn/art/2023/8/8/art_1229662190_223410.html</t>
  </si>
  <si>
    <t>https://lssggzy.lishui.gov.cn/art/2023/7/5/art_1229662187_216911.html</t>
  </si>
  <si>
    <t>A3311011160013375</t>
  </si>
  <si>
    <t>云和县凤凰山街道新岭村便民服务中心（旅游接待中心）</t>
  </si>
  <si>
    <t>http://lssggzy.lishui.gov.cn/art/2023/8/8/art_1229661989_223452.html</t>
  </si>
  <si>
    <t>https://lssggzy.lishui.gov.cn/art/2023/7/18/art_1229661986_220086.html</t>
  </si>
  <si>
    <t>A3311011160013063</t>
  </si>
  <si>
    <t>丽水市太平路（河堤路-平东路）道路工程</t>
  </si>
  <si>
    <t>http://lssggzy.lishui.gov.cn/art/2023/8/9/art_1229661812_223721.html</t>
  </si>
  <si>
    <t>https://lssggzy.lishui.gov.cn/art/2023/7/18/art_1229661808_220145.html</t>
  </si>
  <si>
    <t>A3311011160013379</t>
  </si>
  <si>
    <t>庆元县屏都综合新区（栖花园、岗后坑、石坝地块）矿地综合利用项目地质勘查</t>
  </si>
  <si>
    <t>http://lssggzy.lishui.gov.cn/art/2023/8/10/art_1229662056_223789.html</t>
  </si>
  <si>
    <t>S218安吉至龙港公路青田高湖至船寮段改建工程施工监理</t>
  </si>
  <si>
    <t>http://lssggzy.lishui.gov.cn/art/2023/8/10/art_1229661812_223938.html</t>
  </si>
  <si>
    <t>A3311011160013239</t>
  </si>
  <si>
    <t>松阳县固废资源循环利用及基础设施配套项目全过程工程咨询服务项目</t>
  </si>
  <si>
    <t>http://lssggzy.lishui.gov.cn/art/2023/8/10/art_1229662157_223773.html</t>
  </si>
  <si>
    <t>A3311011160013377</t>
  </si>
  <si>
    <t>缙云县2023年美丽县城建设工程-仙都路（问渔路-黄龙路）段西侧区块外立面整治工程</t>
  </si>
  <si>
    <t>http://lssggzy.lishui.gov.cn/art/2023/8/10/art_1229662089_223944.html</t>
  </si>
  <si>
    <t>https://lssggzy.lishui.gov.cn/art/2023/7/18/art_1229662086_220122.html</t>
  </si>
  <si>
    <t>A3311011160013385</t>
  </si>
  <si>
    <t>侨乡青田海溪粉干乡愁产业园一号厂房新建项目</t>
  </si>
  <si>
    <t>http://lssggzy.lishui.gov.cn/art/2023/8/10/art_1229661956_223811.html</t>
  </si>
  <si>
    <t>https://lssggzy.lishui.gov.cn/art/2023/7/21/art_1229661953_220460.html</t>
  </si>
  <si>
    <t>A3311011160013366</t>
  </si>
  <si>
    <t>白口区块九年一贯制学校新建工程设计</t>
  </si>
  <si>
    <t>http://lssggzy.lishui.gov.cn/art/2023/8/11/art_1229661852_224223.html</t>
  </si>
  <si>
    <t>A3311011160013340</t>
  </si>
  <si>
    <t>紧水滩水冷式绿色数据中心项目主体工程设计采购施工（EPC）总承包</t>
  </si>
  <si>
    <t>http://lssggzy.lishui.gov.cn/art/2023/8/11/art_1229661989_223987.html</t>
  </si>
  <si>
    <t>A3311011160013380</t>
  </si>
  <si>
    <t>缙云县2023年美丽县城建设工程-船埠头新村区块外立面整治工程</t>
  </si>
  <si>
    <t>http://lssggzy.lishui.gov.cn/art/2023/8/11/art_1229662089_224220.html</t>
  </si>
  <si>
    <t>https://lssggzy.lishui.gov.cn/art/2023/7/18/art_1229662086_220181.html</t>
  </si>
  <si>
    <t>A3311011160013367</t>
  </si>
  <si>
    <t>缙云县东方镇乡愁富民示范区项目－皋靖线沿线整治改造提升工程</t>
  </si>
  <si>
    <t>http://lssggzy.lishui.gov.cn/art/2023/8/11/art_1229662089_224029.html</t>
  </si>
  <si>
    <t>https://lssggzy.lishui.gov.cn/art/2023/7/19/art_1229662086_220231.html</t>
  </si>
  <si>
    <t>A3311011160013371</t>
  </si>
  <si>
    <t>缙云县堰坝建设与改造工程（二期）</t>
  </si>
  <si>
    <t>http://lssggzy.lishui.gov.cn/art/2023/8/14/art_1229662089_224417.html</t>
  </si>
  <si>
    <t>A3311011160013025</t>
  </si>
  <si>
    <t>市图书馆西侧地块地下停车场及配套附属工程设计</t>
  </si>
  <si>
    <t>http://lssggzy.lishui.gov.cn/art/2023/8/14/art_1229661812_224403.html</t>
  </si>
  <si>
    <t>A3311011160013383</t>
  </si>
  <si>
    <t>澄照乡金坵村共富畲乡示范村建设项目（三期）</t>
  </si>
  <si>
    <t>http://lssggzy.lishui.gov.cn/art/2023/8/14/art_1229662190_224359.html</t>
  </si>
  <si>
    <t>https://lssggzy.lishui.gov.cn/art/2023/7/27/art_1229662188_221367.html</t>
  </si>
  <si>
    <t>A3311011160013387</t>
  </si>
  <si>
    <t>遂昌县P(2022)66号地块项目</t>
  </si>
  <si>
    <t>http://lssggzy.lishui.gov.cn/art/2023/8/15/art_1229662124_224684.html</t>
  </si>
  <si>
    <t>A3311011160013304</t>
  </si>
  <si>
    <t>云和县祥云街（黄水碓-城西路）道路工程监理</t>
  </si>
  <si>
    <t>http://lssggzy.lishui.gov.cn/art/2023/8/15/art_1229661989_224532.html</t>
  </si>
  <si>
    <t>A3311011160013392</t>
  </si>
  <si>
    <t>青田县瓯南医疗综合服务中心新建工程</t>
  </si>
  <si>
    <t>http://lssggzy.lishui.gov.cn/art/2023/8/15/art_1229661956_224503.html</t>
  </si>
  <si>
    <t>A3311011160013394</t>
  </si>
  <si>
    <t>丽水终身教育中心项目-电梯设备采购与安装</t>
  </si>
  <si>
    <t>http://lssggzy.lishui.gov.cn/art/2023/8/15/art_1229661812_224595.html</t>
  </si>
  <si>
    <t>A3311011160013242</t>
  </si>
  <si>
    <t>丽水市人民医院东城院区医疗科教综合楼项目施工图设计</t>
  </si>
  <si>
    <t>http://lssggzy.lishui.gov.cn/art/2023/8/15/art_1229661812_224664.html</t>
  </si>
  <si>
    <t>A3311011160013389</t>
  </si>
  <si>
    <t>丽水市东港路与望城路交叉口东北侧08-D-16地块商住用房项目设计</t>
  </si>
  <si>
    <t>http://lssggzy.lishui.gov.cn/art/2023/8/15/art_1229661812_224256.html</t>
  </si>
  <si>
    <t>A3311011160013285</t>
  </si>
  <si>
    <t>青田县图书馆新馆装修项目</t>
  </si>
  <si>
    <t>http://lssggzy.lishui.gov.cn/art/2023/8/15/art_1229661956_224620.html</t>
  </si>
  <si>
    <t>https://lssggzy.lishui.gov.cn/art/2023/7/11/art_1229661953_219262.html</t>
  </si>
  <si>
    <t>A3311011160013354</t>
  </si>
  <si>
    <t>景宁畲族自治县全域土地综合整治与生态修复工程项目—国家公园景宁科研站展陈项目工程总承包（EPC）</t>
  </si>
  <si>
    <t>http://lssggzy.lishui.gov.cn/art/2023/8/16/art_1229662190_224864.html</t>
  </si>
  <si>
    <t>A3311011160013360</t>
  </si>
  <si>
    <t>缙云县中心镇养老院建设工程-东渡镇养老院装修工程</t>
  </si>
  <si>
    <t>http://lssggzy.lishui.gov.cn/art/2023/8/16/art_1229662089_224874.html</t>
  </si>
  <si>
    <t>https://lssggzy.lishui.gov.cn/art/2023/7/26/art_1229662086_221083.html</t>
  </si>
  <si>
    <t>A3311011160013386</t>
  </si>
  <si>
    <t>遂昌县东城医院项目监理</t>
  </si>
  <si>
    <t>http://lssggzy.lishui.gov.cn/art/2023/8/17/art_1229662124_225066.html</t>
  </si>
  <si>
    <t>A3311011160013343</t>
  </si>
  <si>
    <t>碧兴街—上赵村碧湖污水厂主管网修复工程项目施工（EPC）总承包</t>
  </si>
  <si>
    <t>http://lssggzy.lishui.gov.cn/art/2023/8/17/art_1229661852_224899.html</t>
  </si>
  <si>
    <t>A3311011160013211</t>
  </si>
  <si>
    <t>松阳县樟溪乡2023年农田水利等基础设施改造提升项目</t>
  </si>
  <si>
    <t>http://lssggzy.lishui.gov.cn/art/2023/8/17/art_1229662157_224405.html</t>
  </si>
  <si>
    <t>A3311011160013358</t>
  </si>
  <si>
    <t>缙云县县城建成区“污水零直排区”建设工程—寺后涵洞、复兴街涵洞清淤及修复项目</t>
  </si>
  <si>
    <t>http://lssggzy.lishui.gov.cn/art/2023/8/17/art_1229662089_225059.html</t>
  </si>
  <si>
    <t>https://lssggzy.lishui.gov.cn/art/2023/7/18/art_1229662086_220140.html</t>
  </si>
  <si>
    <t>A3311011160013408</t>
  </si>
  <si>
    <t>遂昌县西街区块住宅建设项目（西街地块）</t>
  </si>
  <si>
    <t>http://lssggzy.lishui.gov.cn/art/2023/8/18/art_1229662124_225302.html</t>
  </si>
  <si>
    <t>/</t>
  </si>
  <si>
    <t>丽水市广电总台南明山无线数字广播电视发射中心建设项目工程总承包（EPC）</t>
  </si>
  <si>
    <t>http://lssggzy.lishui.gov.cn/art/2023/8/18/art_1229661812_225264.html</t>
  </si>
  <si>
    <t>A3311011160013390</t>
  </si>
  <si>
    <t>庆元县举水乡丘陵山区园地改造项目</t>
  </si>
  <si>
    <t>http://lssggzy.lishui.gov.cn/art/2023/8/18/art_1229662056_225280.html</t>
  </si>
  <si>
    <t>A3311011160013429</t>
  </si>
  <si>
    <t>青田县农村污水处理设施新建工程设计</t>
  </si>
  <si>
    <t>http://lssggzy.lishui.gov.cn/art/2023/8/21/art_1229661956_225512.html</t>
  </si>
  <si>
    <t>A3311011160013446</t>
  </si>
  <si>
    <t>丽阳街与寿尔福路交叉口西南侧商住用房项目施工图设计</t>
  </si>
  <si>
    <t>http://lssggzy.lishui.gov.cn/art/2023/8/21/art_1229661812_225494.html</t>
  </si>
  <si>
    <t>A3311011160013339</t>
  </si>
  <si>
    <t>高溪九年一贯制学校新建工程工程总承包（EPC）</t>
  </si>
  <si>
    <t>http://lssggzy.lishui.gov.cn/art/2023/8/22/art_1229661852_225746.html</t>
  </si>
  <si>
    <t>A3311011160012934</t>
  </si>
  <si>
    <t>松阳县经济开发区配套设施项目（一期）-双创产业园二期</t>
  </si>
  <si>
    <t>http://lssggzy.lishui.gov.cn/art/2023/8/22/art_1229662157_211738.html</t>
  </si>
  <si>
    <t>https://lssggzy.lishui.gov.cn/art/2023/4/26/art_1229662154_203567.html</t>
  </si>
  <si>
    <t>A3311011160013440</t>
  </si>
  <si>
    <t>景宁县“大搬快聚富民安居”张春小区保障性住房C-09地块全过程代建开发项目监理</t>
  </si>
  <si>
    <t>http://lssggzy.lishui.gov.cn/art/2023/8/23/art_1229662190_225792.html</t>
  </si>
  <si>
    <t>A3311011160013448</t>
  </si>
  <si>
    <t>白口双创园周边路网配套工程</t>
  </si>
  <si>
    <t>http://lssggzy.lishui.gov.cn/art/2023/8/24/art_1229661852_226220.html</t>
  </si>
  <si>
    <t>A3311011160013416</t>
  </si>
  <si>
    <t>遂昌县杂交水稻制种全链条服务项目（新路湾）</t>
  </si>
  <si>
    <t>http://lssggzy.lishui.gov.cn/art/2023/8/24/art_1229662124_226100.html</t>
  </si>
  <si>
    <t>A3311011160013437</t>
  </si>
  <si>
    <t>青田县油竹街道官和小区生活污水零直排项目</t>
  </si>
  <si>
    <t>http://lssggzy.lishui.gov.cn/art/2023/8/24/art_1229661956_225952.html</t>
  </si>
  <si>
    <t>A3311011160013423</t>
  </si>
  <si>
    <t>松阳县南城实验小学工程</t>
  </si>
  <si>
    <t>http://lssggzy.lishui.gov.cn/art/2023/8/24/art_1229662157_226222.html</t>
  </si>
  <si>
    <t>A3311011160013348</t>
  </si>
  <si>
    <t>龙泉市第一中学综合教学楼工程</t>
  </si>
  <si>
    <t>http://lssggzy.lishui.gov.cn/art/2023/8/25/art_1229661923_225438.html</t>
  </si>
  <si>
    <t>A3311011160013341</t>
  </si>
  <si>
    <t>龙泉市环城东路北段延伸线市政工程</t>
  </si>
  <si>
    <t>http://lssggzy.lishui.gov.cn/art/2023/8/25/art_1229661923_224994.html</t>
  </si>
  <si>
    <t>A3311011160013398</t>
  </si>
  <si>
    <t>遂昌县南街区块开发利用拆建一体工程一期（市政配套）项目</t>
  </si>
  <si>
    <t>http://lssggzy.lishui.gov.cn/art/2023/8/25/art_1229662124_226388.html</t>
  </si>
  <si>
    <t>A3311011160013422</t>
  </si>
  <si>
    <t>丽水市莲都区东苑小区老旧小区改造工程</t>
  </si>
  <si>
    <t>http://lssggzy.lishui.gov.cn/art/2023/8/25/art_1229661852_226456.html</t>
  </si>
  <si>
    <t>https://lssggzy.lishui.gov.cn/art/2023/8/2/art_1229661849_222196.html</t>
  </si>
  <si>
    <t>A3311011160013433</t>
  </si>
  <si>
    <t>青田县三溪口街道上岸村大搬快聚市政配套项目（一期）</t>
  </si>
  <si>
    <t>http://lssggzy.lishui.gov.cn/art/2023/8/25/art_1229661956_226587.html</t>
  </si>
  <si>
    <t>https://lssggzy.lishui.gov.cn/art/2023/8/4/art_1229661953_222785.html</t>
  </si>
  <si>
    <t>A3311011160013434</t>
  </si>
  <si>
    <t>缙云县下小溪小学扩建工程</t>
  </si>
  <si>
    <t>http://lssggzy.lishui.gov.cn/art/2023/8/25/art_1229662089_226350.html</t>
  </si>
  <si>
    <t>https://lssggzy.lishui.gov.cn/art/2023/8/3/art_1229662086_222604.html</t>
  </si>
  <si>
    <t>A3311011160013427</t>
  </si>
  <si>
    <t>丽水市莲都区桃源山庄老旧小区改造工程</t>
  </si>
  <si>
    <t>http://lssggzy.lishui.gov.cn/art/2023/8/25/art_1229661852_226583.html</t>
  </si>
  <si>
    <t>https://lssggzy.lishui.gov.cn/art/2023/8/4/art_1229661849_222846.html</t>
  </si>
  <si>
    <t>A3311011160013456</t>
  </si>
  <si>
    <t>青田县官坑源小流域综合治理提质增效项目</t>
  </si>
  <si>
    <t>http://lssggzy.lishui.gov.cn/art/2023/8/28/art_1229661956_226839.html</t>
  </si>
  <si>
    <t>有限数量制的综合评估法</t>
  </si>
  <si>
    <t>A3311011160013447</t>
  </si>
  <si>
    <t>云和县公共卫生服务能力提升项目—120急救指挥中心新建及医技楼改扩建工程</t>
  </si>
  <si>
    <t>http://lssggzy.lishui.gov.cn/art/2023/8/28/art_1229661989_226742.html</t>
  </si>
  <si>
    <t>综合，取值范围：2-9.9</t>
  </si>
  <si>
    <t>https://lssggzy.lishui.gov.cn/art/2023/8/7/art_1229661986_223259.html</t>
  </si>
  <si>
    <t>A3311011160013466</t>
  </si>
  <si>
    <t>青田县温溪镇温溪新区市政道路配套新建工程—温中西路沙埠村段及富强路南段</t>
  </si>
  <si>
    <t>http://lssggzy.lishui.gov.cn/art/2023/8/29/art_1229661956_227019.html</t>
  </si>
  <si>
    <t>A3311011160013403</t>
  </si>
  <si>
    <t>浙西南农产品高质量发展项目--松阳县共富农事服务中心项目（粮食烘干二期）</t>
  </si>
  <si>
    <t>http://lssggzy.lishui.gov.cn/art/2023/8/29/art_1229662157_227000.html</t>
  </si>
  <si>
    <t>https://lssggzy.lishui.gov.cn/art/2023/8/7/art_1229662154_223281.html</t>
  </si>
  <si>
    <t>A3311011160013420</t>
  </si>
  <si>
    <t>丽水南城石材市场支路提升改造工程</t>
  </si>
  <si>
    <t>http://lssggzy.lishui.gov.cn/art/2023/8/29/art_1229661812_227070.html</t>
  </si>
  <si>
    <t>https://lssggzy.lishui.gov.cn/art/2023/8/9/art_1229661808_223647.html</t>
  </si>
  <si>
    <t>缙云县体育设施补短板工程及市民广场地下停车场工程（EPC）总承包监理</t>
  </si>
  <si>
    <t>http://lssggzy.lishui.gov.cn/art/2023/8/29/art_1229662089_227092.html</t>
  </si>
  <si>
    <t>青田县瓯南医疗综合服务中心新建工程监理</t>
  </si>
  <si>
    <t>http://lssggzy.lishui.gov.cn/art/2023/8/29/art_1229661956_227009.html</t>
  </si>
  <si>
    <t>A3311011160013483</t>
  </si>
  <si>
    <t>遂昌县东城共富核心区市政基础设施配套项目（一期）</t>
  </si>
  <si>
    <t>http://lssggzy.lishui.gov.cn/art/2023/8/30/art_1229662124_227287.html</t>
  </si>
  <si>
    <t>投票，6-12</t>
  </si>
  <si>
    <t>A3311011160013399</t>
  </si>
  <si>
    <t>青田县瓯南街道南湾至黄山公路新建工程</t>
  </si>
  <si>
    <t>http://lssggzy.lishui.gov.cn/art/2023/8/30/art_1229661956_227241.html</t>
  </si>
  <si>
    <t>调整系数：0.94，0.95，0.96
K：0.3，0.35，0.4
i：2.5，3，3.5</t>
  </si>
  <si>
    <t>https://lssggzy.lishui.gov.cn/art/2023/8/4/art_1229661953_222739.html</t>
  </si>
  <si>
    <t>A3311011160013465</t>
  </si>
  <si>
    <t>丽水市人民医院东城院区医疗科教综合楼（三期香樟公园工程）</t>
  </si>
  <si>
    <t>http://lssggzy.lishui.gov.cn/art/2023/8/30/art_1229661812_227240.html</t>
  </si>
  <si>
    <t>https://lssggzy.lishui.gov.cn/art/2023/8/9/art_1229661808_223646.html</t>
  </si>
  <si>
    <t>丽水市胡村水厂工程(一期)-绿化景观项目</t>
  </si>
  <si>
    <t>http://lssggzy.lishui.gov.cn/art/2023/8/30/art_1229661812_227302.html</t>
  </si>
  <si>
    <t>2023年莲都区农村供水保障工程-老竹镇（老竹水厂）管网延伸工程</t>
  </si>
  <si>
    <t>http://lssggzy.lishui.gov.cn/art/2023/8/31/art_1229661852_227400.html</t>
  </si>
  <si>
    <t>水利水电工程施工总承包</t>
  </si>
  <si>
    <t>景文小区基础设施建设项目</t>
  </si>
  <si>
    <t>http://lssggzy.lishui.gov.cn/art/2023/8/31/art_1229662190_227463.html</t>
  </si>
  <si>
    <t>青田县山口镇四都港大田段生态化治理工程（水利部分）</t>
  </si>
  <si>
    <t>http://lssggzy.lishui.gov.cn/art/2023/9/1/art_1229661956_227862.html</t>
  </si>
  <si>
    <t>缙云县体育设施补短板工程及市民广场地下停车场工程（EPC）总承包</t>
  </si>
  <si>
    <t>http://lssggzy.lishui.gov.cn/art/2023/9/3/art_1229662089_227879.html</t>
  </si>
  <si>
    <t>综合，2-7</t>
  </si>
  <si>
    <r>
      <rPr>
        <sz val="12"/>
        <color rgb="FF333333"/>
        <rFont val="宋体"/>
        <charset val="134"/>
      </rPr>
      <t>建筑工程施工总承包壹级及以上资质和钢结构工程专业承包壹级资质</t>
    </r>
  </si>
  <si>
    <t>11+11</t>
  </si>
  <si>
    <t>青田县舒桥乡集中供水中央坑水库及配套工程监理</t>
  </si>
  <si>
    <t>http://lssggzy.lishui.gov.cn/art/2023/9/4/art_1229661956_228084.html</t>
  </si>
  <si>
    <t>莲都区白桥邻里中心工程、莲都区白口幼儿园新建工程全过程工程咨询服务</t>
  </si>
  <si>
    <t>http://lssggzy.lishui.gov.cn/art/2023/9/4/art_1229661852_228119.html</t>
  </si>
  <si>
    <t>330国道改建工程房屋拆除安置点建设项目（徐岙村）</t>
  </si>
  <si>
    <t>http://lssggzy.lishui.gov.cn/art/2023/9/5/art_1229661956_228207.html</t>
  </si>
  <si>
    <t>地质灾害治理工程施工乙级及以上资质和市政公用施工总承包</t>
  </si>
  <si>
    <t>缙云县乡镇街道生态公墓建设工程-壶镇下潜片区生态公墓（二期）</t>
  </si>
  <si>
    <t>http://lssggzy.lishui.gov.cn/art/2023/9/5/art_1229662089_228404.html</t>
  </si>
  <si>
    <t>市政公用工程施工总承包叁级及以上资质和建筑工程施工总承包</t>
  </si>
  <si>
    <t>碧湖镇松坑口安置小区基础设施配套工程（二期）工程</t>
  </si>
  <si>
    <t>http://lssggzy.lishui.gov.cn/art/2023/9/6/art_1229661852_228598.html</t>
  </si>
  <si>
    <t>好溪路延伸段（市场一号路—灵山大桥引桥）工程</t>
  </si>
  <si>
    <t>http://lssggzy.lishui.gov.cn/art/2023/9/6/art_1229661812_228682.html</t>
  </si>
  <si>
    <t>缙云县潜明水库库区水源保护及生态修复工程Ⅲ标段</t>
  </si>
  <si>
    <t>http://lssggzy.lishui.gov.cn/art/2023/9/6/art_1229662089_228687.html</t>
  </si>
  <si>
    <t>缙云县县城建成区“污水零直排”建设工程-谢山路区块污水零直排工程</t>
  </si>
  <si>
    <t>http://lssggzy.lishui.gov.cn/art/2023/9/7/art_1229662089_228909.html</t>
  </si>
  <si>
    <t>景宁县金山垟小区76幢保租房装修项目</t>
  </si>
  <si>
    <t>http://lssggzy.lishui.gov.cn/art/2023/9/8/art_1229662190_229067.html</t>
  </si>
  <si>
    <t>综合，7-12.9</t>
  </si>
  <si>
    <t>缙云县农产品加工小微园（一期）室外附属及市政配套工程</t>
  </si>
  <si>
    <t>http://lssggzy.lishui.gov.cn/art/2023/9/8/art_1229662089_229171.html</t>
  </si>
  <si>
    <t>百山祖国家公园英川入口社区及英川保护管理站（一期）</t>
  </si>
  <si>
    <t>http://lssggzy.lishui.gov.cn/art/2023/9/9/art_1229662190_229093.html</t>
  </si>
  <si>
    <t>金竹镇王川村基础设施提升项目(多彩王川)</t>
  </si>
  <si>
    <t>http://lssggzy.lishui.gov.cn/art/2023/9/11/art_1229662124_229465.html</t>
  </si>
  <si>
    <t>建筑工程施工总承包#市政公用工程施工总承包</t>
  </si>
  <si>
    <t>遂昌县应村水厂及管网改造工程</t>
  </si>
  <si>
    <t>http://lssggzy.lishui.gov.cn/art/2023/9/11/art_1229662124_229378.html</t>
  </si>
  <si>
    <t>5-9.9：0.1</t>
  </si>
  <si>
    <t>松阳县静安园公墓4号地块及附属建设工程-墓穴工程</t>
  </si>
  <si>
    <t>http://lssggzy.lishui.gov.cn/art/2023/9/12/art_1229662157_229540.html</t>
  </si>
  <si>
    <t>综合，6-12</t>
  </si>
  <si>
    <t>遂昌县水系连通及水美乡村项目—灵山港流域幸福河湖建设二期</t>
  </si>
  <si>
    <t>http://lssggzy.lishui.gov.cn/art/2023/9/12/art_1229662124_229231.html</t>
  </si>
  <si>
    <t>长江经济带瓯江干流（市本级段）流域保护及修复工程—丽水市城市内河整治提升工程（一期）Ⅰ标段</t>
  </si>
  <si>
    <t>http://lssggzy.lishui.gov.cn/art/2023/9/13/art_1229661812_230082.html</t>
  </si>
  <si>
    <t>庆元县濛洲街道生态清洁小流域水土流失综合治理项目设计</t>
  </si>
  <si>
    <t>http://lssggzy.lishui.gov.cn/art/2023/9/13/art_1229662056_230061.html</t>
  </si>
  <si>
    <t>景宁县“大搬快聚富民安居”工程张春安置小区C—01项目监理</t>
  </si>
  <si>
    <t>http://lssggzy.lishui.gov.cn/art/2023/9/13/art_1229662190_229856.html</t>
  </si>
  <si>
    <t>青田县舒桥乡集中供水中央坑水库及配套工程</t>
  </si>
  <si>
    <t>http://lssggzy.lishui.gov.cn/art/2023/9/18/art_1229661956_230834.html</t>
  </si>
  <si>
    <t>缙云县新区彩云路延伸工程</t>
  </si>
  <si>
    <t>http://lssggzy.lishui.gov.cn/art/2023/9/19/art_1229662089_231127.html</t>
  </si>
  <si>
    <t>三溪口街道下坦至黄山垄联村道路扩建提升工程</t>
  </si>
  <si>
    <t>http://lssggzy.lishui.gov.cn/art/2023/9/19/art_1229661956_230869.html</t>
  </si>
  <si>
    <t>丽水市莲都区原酱园弄拆迁安置房周边老小区改造工程</t>
  </si>
  <si>
    <t>http://lssggzy.lishui.gov.cn/art/2023/9/21/art_1229661852_231648.html</t>
  </si>
  <si>
    <t>丽水市人民医院东城院区医疗科教综合楼[二期和平路（丽阳街-寿元路）道路工程]</t>
  </si>
  <si>
    <t>http://lssggzy.lishui.gov.cn/art/2023/9/22/art_1229661812_231681.html</t>
  </si>
  <si>
    <t>松阳县机关大院3号楼加固大修项目</t>
  </si>
  <si>
    <t>http://lssggzy.lishui.gov.cn/art/2023/9/23/art_1229662157_230276.html</t>
  </si>
  <si>
    <t>松阳县东坞水库饮用水水源地信息化监管及生态修复工程（一期）</t>
  </si>
  <si>
    <t>http://lssggzy.lishui.gov.cn/art/2023/9/25/art_1229662157_232342.html</t>
  </si>
  <si>
    <t>综合，8-13.9</t>
  </si>
  <si>
    <t>东坑镇深垟村“两山”转换研学建设项目（二期）</t>
  </si>
  <si>
    <t>http://lssggzy.lishui.gov.cn/art/2023/9/25/art_1229662190_232207.html</t>
  </si>
  <si>
    <t>青田县急危重症救治体系建设项目（一期）-急诊扩容新建工程</t>
  </si>
  <si>
    <t>http://lssggzy.lishui.gov.cn/art/2023/9/25/art_1229661956_232320.html</t>
  </si>
  <si>
    <t>综合，3-8.9</t>
  </si>
  <si>
    <t>松阳县2023年“四好农村路”提升工程（安防工程）</t>
  </si>
  <si>
    <t>http://lssggzy.lishui.gov.cn/art/2023/9/25/art_1229662157_232081.html</t>
  </si>
  <si>
    <t>调整系数：0.94，0.95,0.96
K:0.4，0.45，0.5
i:1,2，3</t>
  </si>
  <si>
    <t>交通安全设施养护资质或公路养护工程施工二类乙级及以上资质</t>
  </si>
  <si>
    <t>松阳县松阳大道（暂名）拓宽改造工程（一期）</t>
  </si>
  <si>
    <t>http://lssggzy.lishui.gov.cn/art/2023/9/26/art_1229662157_232657.html</t>
  </si>
  <si>
    <t>国家级分子育种创新服务平台(长三角)分中心一期项目（PC+O）总承包</t>
  </si>
  <si>
    <t>http://lssggzy.lishui.gov.cn/art/2023/9/27/art_1229661852_232920.html</t>
  </si>
  <si>
    <t>农业</t>
  </si>
  <si>
    <t>综合，5-10</t>
  </si>
  <si>
    <t>建筑工程施工总承包#钢结构工程专业承包</t>
  </si>
  <si>
    <t>长深高速公路云和赤石互通改建工程第1标段</t>
  </si>
  <si>
    <t>http://lssggzy.lishui.gov.cn/art/2023/9/28/art_1229661812_232862.html</t>
  </si>
  <si>
    <t>丽水九龙国家湿地公园生态修复及提升工程—九龙湿地环境提升项目二期</t>
  </si>
  <si>
    <t>http://lssggzy.lishui.gov.cn/art/2023/9/28/art_1229661852_233562.html</t>
  </si>
  <si>
    <t>云和县公共卫生服务能力提升项目—赤石乡卫生院拆建项目</t>
  </si>
  <si>
    <t>http://lssggzy.lishui.gov.cn/art/2023/10/7/art_1229661989_233717.html</t>
  </si>
  <si>
    <t>综合，2-9.9</t>
  </si>
  <si>
    <t>青田县腊口镇气源站边坡治理工程</t>
  </si>
  <si>
    <t>http://lssggzy.lishui.gov.cn/art/2023/10/7/art_1229661956_233682.html</t>
  </si>
  <si>
    <t>地质灾害治理工程施工#市政公用工程施工总承包</t>
  </si>
  <si>
    <t>23+2</t>
  </si>
  <si>
    <t>龙泉市金沙路（剑池东路—小学路段）提升改造工程</t>
  </si>
  <si>
    <t>http://lssggzy.lishui.gov.cn/art/2023/10/7/art_1229661923_233735.html</t>
  </si>
  <si>
    <t>遂昌县“四好农村路”建设-2024年农村公路改建工程勘察设计</t>
  </si>
  <si>
    <t>http://lssggzy.lishui.gov.cn/art/2023/10/7/art_1229662124_233767.html</t>
  </si>
  <si>
    <t>遂昌县黄沙腰镇山洪沟治理工程</t>
  </si>
  <si>
    <t>http://lssggzy.lishui.gov.cn/art/2023/10/8/art_1229662124_234025.html</t>
  </si>
  <si>
    <t>龙泉市九姑山、棋盘山水毁治理项目</t>
  </si>
  <si>
    <t>http://lssggzy.lishui.gov.cn/art/2023/10/8/art_1229661923_233862.html</t>
  </si>
  <si>
    <t>塔腊公路（青田段）增设照明设施项目</t>
  </si>
  <si>
    <t>http://lssggzy.lishui.gov.cn/art/2023/10/9/art_1229661956_234330.html</t>
  </si>
  <si>
    <t>缙云县中心镇养老院建设工程—大洋养老院建设工程</t>
  </si>
  <si>
    <t>http://lssggzy.lishui.gov.cn/art/2023/10/10/art_1229662089_234607.html</t>
  </si>
  <si>
    <t>澄照乡同心小区三期基础设施建设项目</t>
  </si>
  <si>
    <t>http://lssggzy.lishui.gov.cn/art/2023/10/10/art_1229662190_234438.html</t>
  </si>
  <si>
    <t>遂昌县乌溪江流域洋溪源综合治理工程III标</t>
  </si>
  <si>
    <t>http://lssggzy.lishui.gov.cn/art/2023/10/11/art_1229662124_234783.html</t>
  </si>
  <si>
    <t>青田县方山乡石前村至阮大岙村道路改建工程</t>
  </si>
  <si>
    <t>http://lssggzy.lishui.gov.cn/art/2023/10/11/art_1229661956_234609.html</t>
  </si>
  <si>
    <t>青田县海口至海溪公路改建工程</t>
  </si>
  <si>
    <t>http://lssggzy.lishui.gov.cn/art/2023/10/12/art_1229661956_234870.html</t>
  </si>
  <si>
    <t>遂昌县全域污水零直排扩面工程(柘岱口乡、西畈乡、垵口乡)-垵口乡</t>
  </si>
  <si>
    <t>http://lssggzy.lishui.gov.cn/art/2023/10/9/art_1229662121_234235.html</t>
  </si>
  <si>
    <t>丽水东西岩客运综合交通枢纽工程</t>
  </si>
  <si>
    <t>http://lssggzy.lishui.gov.cn/art/2023/9/21/art_1229661849_231612.html</t>
  </si>
  <si>
    <t>建筑工程施工总承包叁级及以上资质和市政公用工程施工总承包壹级</t>
  </si>
  <si>
    <t>景宁畲族自治县殡仪馆自来水供水工程</t>
  </si>
  <si>
    <t>http://lssggzy.lishui.gov.cn/art/2023/9/22/art_1229662187_231877.html</t>
  </si>
  <si>
    <t>评审投票，6-11：0.5</t>
  </si>
  <si>
    <t>丽水市再生资源分拣中心项目(一期)</t>
  </si>
  <si>
    <t>http://lssggzy.lishui.gov.cn/art/2023/9/22/art_1229661808_231999.html</t>
  </si>
  <si>
    <t>青田鹤城陈山5.98MW农光互补光伏电站项目</t>
  </si>
  <si>
    <t>http://lssggzy.lishui.gov.cn/art/2023/9/22/art_1229661953_232037.html</t>
  </si>
  <si>
    <t>电力工程施工总承包</t>
  </si>
  <si>
    <t>遂昌县南尖岩景区生态旅游示范区提升工程设计</t>
  </si>
  <si>
    <t>http://lssggzy.lishui.gov.cn/art/2023/10/13/art_1229662124_235476.html</t>
  </si>
  <si>
    <t>千峡湖绿道经济带（一期）-最美骑行道（张坪至黄岭头公路提升改造工程）（道路部分）</t>
  </si>
  <si>
    <t>http://lssggzy.lishui.gov.cn/art/2023/9/22/art_1229661953_232064.html</t>
  </si>
  <si>
    <t>综合</t>
  </si>
  <si>
    <t>缙云县第二职业高中工程及缙云县第二职业高中周边边坡防护工程监理</t>
  </si>
  <si>
    <t>http://lssggzy.lishui.gov.cn/art/2023/10/17/art_1229662089_236098.html</t>
  </si>
  <si>
    <t>临安至苍南公路莲都太平至联城段改建工程（一期）设计施工总承包</t>
  </si>
  <si>
    <t>http://lssggzy.lishui.gov.cn/art/2023/10/17/art_1229661812_235809.html</t>
  </si>
  <si>
    <t>丽水南城生物医药加速器科技楼装修项目</t>
  </si>
  <si>
    <t>http://lssggzy.lishui.gov.cn/art/2023/10/17/art_1229661812_235832.html</t>
  </si>
  <si>
    <t>综合，10-15.9</t>
  </si>
  <si>
    <t>莲都区老竹镇梁村村前山垦造耕地项目</t>
  </si>
  <si>
    <t>http://lssggzy.lishui.gov.cn/art/2023/9/27/art_1229661849_232978.html</t>
  </si>
  <si>
    <t>龙泉市城区“两拆两绿”“金角银边”提升改造工程（二期）</t>
  </si>
  <si>
    <t>http://lssggzy.lishui.gov.cn/art/2023/9/27/art_1229661920_232797.html</t>
  </si>
  <si>
    <t>评审投票，6-11.9</t>
  </si>
  <si>
    <t>青田县大路源左岸康畈桥至液化气站段防洪堤二期工程</t>
  </si>
  <si>
    <t>http://lssggzy.lishui.gov.cn/art/2023/9/26/art_1229661953_232535.html</t>
  </si>
  <si>
    <t>均值，信用1分</t>
  </si>
  <si>
    <t>云和县大坪安置区道路工程（二标段）</t>
  </si>
  <si>
    <t>http://lssggzy.lishui.gov.cn/art/2023/9/26/art_1229661986_232485.html</t>
  </si>
  <si>
    <t>投票法</t>
  </si>
  <si>
    <t>水利水电工程施工总承包和市政公用工程施工总承包</t>
  </si>
  <si>
    <t>丽水经济技术开发区危险化学品停车场工程（二期）</t>
  </si>
  <si>
    <t>http://lssggzy.lishui.gov.cn/art/2023/9/26/art_1229661808_232655.html</t>
  </si>
  <si>
    <t>建筑工程施工总承包叁级及以上资质和市政公用工程施工总承包叁级</t>
  </si>
  <si>
    <t>2023年景宁县农村公路危旧桥改造工程</t>
  </si>
  <si>
    <t>http://lssggzy.lishui.gov.cn/art/2023/9/26/art_1229662187_232633.html</t>
  </si>
  <si>
    <t>公路养护工程施工二类乙级资质或具有桥梁养护乙级及以上资质或具有公路工程施工总承包叁级及以上资质或具有桥梁工程专业承包二级及以上资质</t>
  </si>
  <si>
    <t>遂昌县湖山乡奕山村平岗垦造耕地项目</t>
  </si>
  <si>
    <t>http://lssggzy.lishui.gov.cn/art/2023/9/25/art_1229662121_232358.html</t>
  </si>
  <si>
    <t>建筑工程或市政公用工程施工总承包叁级</t>
  </si>
  <si>
    <t>S218安吉至龙港公路缙云方溪至青田季宅段公路工程（青田段）招标代理和造价咨询机构服务</t>
  </si>
  <si>
    <t>http://lssggzy.lishui.gov.cn/art/2023/10/18/art_1229661956_236369.html</t>
  </si>
  <si>
    <t>国家级分子育种创新服务平台(长三角)分中心一期项目监理</t>
  </si>
  <si>
    <t>http://lssggzy.lishui.gov.cn/art/2023/10/18/art_1229661852_236085.html</t>
  </si>
  <si>
    <t>丽水东西岩客运综合交通枢纽连接线工程施工监理</t>
  </si>
  <si>
    <t>http://lssggzy.lishui.gov.cn/art/2023/10/18/art_1229661852_236306.html</t>
  </si>
  <si>
    <t>莲都区老竹镇徐庄村红旗二号垦造耕地项目</t>
  </si>
  <si>
    <t>http://lssggzy.lishui.gov.cn/art/2023/9/27/art_1229661849_232977.html</t>
  </si>
  <si>
    <t>塔腊公路路灯建设项目（莲都段）</t>
  </si>
  <si>
    <t>http://lssggzy.lishui.gov.cn/art/2023/9/27/art_1229661808_232911.html</t>
  </si>
  <si>
    <t>长江经济带瓯江干流（市本级段）流域保护及修复工程—丽水市城市内河整治提升工程（一期）Ⅱ标段</t>
  </si>
  <si>
    <t>http://lssggzy.lishui.gov.cn/art/2023/9/28/art_1229661808_233469.html</t>
  </si>
  <si>
    <t>6</t>
  </si>
  <si>
    <t>综合，均值</t>
  </si>
  <si>
    <t>丽水南城生态停车场改造提升项目-白莲路生态停车场及配套工程</t>
  </si>
  <si>
    <t>http://lssggzy.lishui.gov.cn/art/2023/9/28/art_1229661808_233288.html</t>
  </si>
  <si>
    <t>金湖佳苑周边配套路网工程</t>
  </si>
  <si>
    <t>http://lssggzy.lishui.gov.cn/art/2023/9/27/art_1229661849_232994.html</t>
  </si>
  <si>
    <t>住龙红色研学基地-总工会职工学校提升工程</t>
  </si>
  <si>
    <t>http://lssggzy.lishui.gov.cn/art/2023/9/27/art_1229661920_232832.html</t>
  </si>
  <si>
    <t>评审投票，4-9.9：0.1</t>
  </si>
  <si>
    <t>龙泉市中医医院迁建工程-室外附属</t>
  </si>
  <si>
    <t>http://lssggzy.lishui.gov.cn/art/2023/9/28/art_1229661920_233509.html</t>
  </si>
  <si>
    <t>云和县崇头镇梅竹村叶家南侧冲沟风险防范区治理工程</t>
  </si>
  <si>
    <t>http://lssggzy.lishui.gov.cn/art/2023/9/28/art_1229661986_233245.html</t>
  </si>
  <si>
    <t>地质灾害治理工程施工甲级资质</t>
  </si>
  <si>
    <t>遂昌县乌溪江流域周公源综合治理工程V标段</t>
  </si>
  <si>
    <t>http://lssggzy.lishui.gov.cn/art/2023/9/28/art_1229662121_233440.html</t>
  </si>
  <si>
    <t>庆元县“全域污水零直排区”创建项目（二期）-濛洲街道区块</t>
  </si>
  <si>
    <t>http://lssggzy.lishui.gov.cn/art/2023/9/28/art_1229662053_233426.html</t>
  </si>
  <si>
    <t>综合，7-12.9：0.1</t>
  </si>
  <si>
    <t>龙泉市城市行道树提质换景工程（标段一）</t>
  </si>
  <si>
    <t>http://lssggzy.lishui.gov.cn/art/2023/9/28/art_1229661920_233511.html</t>
  </si>
  <si>
    <t>龙泉市城市行道树提质换景工程（标段二）</t>
  </si>
  <si>
    <t>http://lssggzy.lishui.gov.cn/art/2023/9/28/art_1229661920_233510.html</t>
  </si>
  <si>
    <t>龙泉市华楼街（新华街段至环城东路段）提升改造工程</t>
  </si>
  <si>
    <t>http://lssggzy.lishui.gov.cn/art/2023/9/28/art_1229661920_233512.html</t>
  </si>
  <si>
    <t>6-11.9</t>
  </si>
  <si>
    <t>缙云县乡镇街道生态公墓建设工程-仙都片区生态公墓建设工程</t>
  </si>
  <si>
    <t>http://lssggzy.lishui.gov.cn/art/2023/9/25/art_1229662086_232301.html</t>
  </si>
  <si>
    <t>市政公用工程施工总承包叁级及以上资质和古建筑工程专业承包叁级</t>
  </si>
  <si>
    <t>庆元县两山集团安南42兆瓦光伏发电项目（一期）工程</t>
  </si>
  <si>
    <t>http://lssggzy.lishui.gov.cn/art/2023/9/30/art_1229662053_233575.html</t>
  </si>
  <si>
    <t>景宁畲族自治县双港水库及供水工程项目（泄洪渠工程标段）</t>
  </si>
  <si>
    <t>http://lssggzy.lishui.gov.cn/art/2023/9/28/art_1229662187_233342.html</t>
  </si>
  <si>
    <t>评定分离</t>
  </si>
  <si>
    <t>遂昌县东城医院项目</t>
  </si>
  <si>
    <t>http://lssggzy.lishui.gov.cn/art/2023/9/28/art_1229662121_233398.html</t>
  </si>
  <si>
    <t>技术合格制，5-10：0.5</t>
  </si>
  <si>
    <t>3+1</t>
  </si>
  <si>
    <t>庆元县“全域污水零直排区”创建项目（二期）-同济新村南区块</t>
  </si>
  <si>
    <t>http://lssggzy.lishui.gov.cn/art/2023/9/29/art_1229662053_233574.html</t>
  </si>
  <si>
    <t>元和街道大搬快聚沈岸安置小区附属配套-排水与弱电（通讯）工程</t>
  </si>
  <si>
    <t>http://lssggzy.lishui.gov.cn/art/2023/9/28/art_1229661986_233457.html</t>
  </si>
  <si>
    <t>综合，8-17.9</t>
  </si>
  <si>
    <t>庆元县人民医院迁建工程-智能化工程</t>
  </si>
  <si>
    <t>http://lssggzy.lishui.gov.cn/art/2023/9/28/art_1229662053_233571.html</t>
  </si>
  <si>
    <t>综合，9-14.9</t>
  </si>
  <si>
    <t>电子与智能化工程专业承包</t>
  </si>
  <si>
    <t>庆元县低碳农业产业园光伏项目二期</t>
  </si>
  <si>
    <t>http://lssggzy.lishui.gov.cn/art/2023/10/27/art_1229662056_239467.html</t>
  </si>
  <si>
    <t>电力工程施工总承包#建筑工程施工总承包</t>
  </si>
  <si>
    <t>青田县海口至海溪公路改建工程施工监理</t>
  </si>
  <si>
    <t>http://lssggzy.lishui.gov.cn/art/2023/10/27/art_1229661956_236630.html</t>
  </si>
  <si>
    <t>莲都学校（莲都小学）扩建工程</t>
  </si>
  <si>
    <t>http://lssggzy.lishui.gov.cn/art/2023/10/7/art_1229661849_233759.html</t>
  </si>
  <si>
    <t>S218安吉至龙港公路缙云方溪至青田季宅段公路工程(缙云段)设计施工总承包</t>
  </si>
  <si>
    <t>http://lssggzy.lishui.gov.cn/art/2023/9/26/art_1229661808_232622.html</t>
  </si>
  <si>
    <t>3. 投标人资格要求
3.1投标人必须在中华人民共和国境内，具备独立法人资格，并同时具备以下资质：
①具有工程勘察综合类甲级资质或具有工程勘察专业类（同时包含岩土工程甲级资质、水文地质勘察甲级资质、工程测量乙级资质）；
②具有工程设计综合甲级资质或具有工程设计公路行业甲级资质或具有工程设计公路行业（同时包含公路专业乙级及以上、特大桥梁专业甲级）设计资质；
③具有公路工程施工总承包一级及以上资质。</t>
  </si>
  <si>
    <t>遂昌县2023年农村供水保障工程——北界水厂及管网改造工程</t>
  </si>
  <si>
    <t>http://lssggzy.lishui.gov.cn/art/2023/10/8/art_1229662121_233891.html</t>
  </si>
  <si>
    <t>缙云县七里新老330国道连接线工程设计施工总承包</t>
  </si>
  <si>
    <t>http://lssggzy.lishui.gov.cn/art/2023/9/27/art_1229661808_232939.html</t>
  </si>
  <si>
    <t>①勘察：具有工程勘察综合类甲级资质或工程勘察专业类（岩土工程）甲级资质；
②设计：工程设计综合甲级[或公路行业设计甲级资质或公路行业（公路）专业设计甲级资质]；
③施工：具有公路工程施工总承包二级及以上资质</t>
  </si>
  <si>
    <t>缙云县七里新老330国道连接线工程施工监理</t>
  </si>
  <si>
    <t>http://lssggzy.lishui.gov.cn/art/2023/9/27/art_1229661808_232725.html</t>
  </si>
  <si>
    <t>公路工程乙级及以上监理资质</t>
  </si>
  <si>
    <t>丽水东西岩客运综合交通枢纽连接线工程设计施工总承包</t>
  </si>
  <si>
    <t>http://lssggzy.lishui.gov.cn/art/2023/9/27/art_1229661849_232993.html</t>
  </si>
  <si>
    <t>青田县小舟山乡引水工程</t>
  </si>
  <si>
    <t xml:space="preserve"> 41929670 .00</t>
  </si>
  <si>
    <t>http://lssggzy.lishui.gov.cn/art/2023/10/9/art_1229661953_234257.html</t>
  </si>
  <si>
    <t>S209奉化至庆元公路庆元五大堡至龙溪段改建工程（杨楼至龙溪段）招标代理服务</t>
  </si>
  <si>
    <t>http://lssggzy.lishui.gov.cn/art/2023/10/8/art_1229662053_233903.html</t>
  </si>
  <si>
    <t>遂昌县九云综合服务中心项目</t>
  </si>
  <si>
    <t>http://lssggzy.lishui.gov.cn/art/2023/10/7/art_1229662121_233725.html</t>
  </si>
  <si>
    <t>莲都学校（刘英小学）扩建工程</t>
  </si>
  <si>
    <t>http://lssggzy.lishui.gov.cn/art/2023/10/11/art_1229661849_234857.html</t>
  </si>
  <si>
    <t>信用分1.5，4-9.9</t>
  </si>
  <si>
    <t>龙泉市梅溪河流骆庄-溪口段综合治理工程IV标段</t>
  </si>
  <si>
    <t>http://lssggzy.lishui.gov.cn/art/2023/10/11/art_1229661920_234736.html</t>
  </si>
  <si>
    <t>一口价</t>
  </si>
  <si>
    <t>云和县局龙线一期改建工程</t>
  </si>
  <si>
    <t>http://lssggzy.lishui.gov.cn/art/2023/10/9/art_1229661808_234256.html</t>
  </si>
  <si>
    <t>缙云县轩辕学校项目</t>
  </si>
  <si>
    <t>http://lssggzy.lishui.gov.cn/art/2023/9/26/art_1229662086_232609.html</t>
  </si>
  <si>
    <t>同时满足下项条件：
（1）具有主管部门颁发的工程设计综合甲级资质或具有工程设计建筑行业甲级及以上资质或具有工程设计建筑行业（建筑工程）设计甲级及以上资质；
（2）具有建筑工程施工总承包三级及以上资质；</t>
  </si>
  <si>
    <t>青田县新能源社会公共充电桩建设工程（一期）</t>
  </si>
  <si>
    <t>http://lssggzy.lishui.gov.cn/art/2023/10/11/art_1229661953_234777.html</t>
  </si>
  <si>
    <t>电力工程施工总承包三级及以上资质或输变电工程专业承包三级</t>
  </si>
  <si>
    <t>遂昌县第三批未来乡村项目--九龙口未来乡村创建项目</t>
  </si>
  <si>
    <t>http://lssggzy.lishui.gov.cn/art/2023/10/11/art_1229662121_234813.html</t>
  </si>
  <si>
    <t>景宁县鹤溪街道三枝树村同心桥新建工程</t>
  </si>
  <si>
    <t>http://lssggzy.lishui.gov.cn/art/2023/10/10/art_1229662187_234532.html</t>
  </si>
  <si>
    <t>信用分1.5</t>
  </si>
  <si>
    <t>遂昌县金竹镇种业数字化转型项目</t>
  </si>
  <si>
    <t>http://lssggzy.lishui.gov.cn/art/2023/10/8/art_1229662121_234028.html</t>
  </si>
  <si>
    <t>市政公用工程或水利水电工程施工总承包</t>
  </si>
  <si>
    <t>龙泉市翡翠滨江小区配套幼儿园提升工程</t>
  </si>
  <si>
    <t>http://lssggzy.lishui.gov.cn/art/2023/10/12/art_1229661920_235002.html</t>
  </si>
  <si>
    <t>建筑工程施工总承包和建筑装修装饰工程专业承包</t>
  </si>
  <si>
    <t>遂通建材基地产业园项目（一期）</t>
  </si>
  <si>
    <t>http://lssggzy.lishui.gov.cn/art/2023/10/10/art_1229662121_234599.html</t>
  </si>
  <si>
    <t>青田县山口秋炉220KV骄滩2Q81线-滩文2340线线路迁改工程</t>
  </si>
  <si>
    <t>http://lssggzy.lishui.gov.cn/art/2023/10/13/art_1229661953_235391.html</t>
  </si>
  <si>
    <t>电力工程施工总承包二级及以上资质或输变电工程专业承包二级及以上资质</t>
  </si>
  <si>
    <t>云和县工业园区公共服务综合能力提升工程—长田变#3-#16出线配套电力管道埋设工程</t>
  </si>
  <si>
    <t>http://lssggzy.lishui.gov.cn/art/2023/10/13/art_1229661986_235272.html</t>
  </si>
  <si>
    <t>人保财险浙江丽水市分公司营业用房装修项目</t>
  </si>
  <si>
    <t>http://lssggzy.lishui.gov.cn/art/2023/10/13/art_1229661849_235468.html</t>
  </si>
  <si>
    <t>遂昌县水系连通及水美乡村项目—乌溪江干流水美乡村工程</t>
  </si>
  <si>
    <t>http://lssggzy.lishui.gov.cn/art/2023/10/11/art_1229662121_234862.html</t>
  </si>
  <si>
    <t>青田县新建岭道路改造工程</t>
  </si>
  <si>
    <t>http://lssggzy.lishui.gov.cn/art/2023/10/8/art_1229661953_233916.html</t>
  </si>
  <si>
    <t>青田县道路安全隐患整治工程（第二批）</t>
  </si>
  <si>
    <t>http://lssggzy.lishui.gov.cn/art/2023/10/13/art_1229661953_235404.html</t>
  </si>
  <si>
    <t>交通安全设施养护</t>
  </si>
  <si>
    <t>龙泉市市政道路精提升工程</t>
  </si>
  <si>
    <t>http://lssggzy.lishui.gov.cn/art/2023/10/16/art_1229661920_235750.html</t>
  </si>
  <si>
    <t>缙云县农村饮用水保障工程（二期）-舒洪镇仁岸村饮用水改造提升工程</t>
  </si>
  <si>
    <t>http://lssggzy.lishui.gov.cn/art/2023/10/17/art_1229662086_236091.html</t>
  </si>
  <si>
    <t>龙泉市2023年西街公房提升改造项目</t>
  </si>
  <si>
    <t>http://lssggzy.lishui.gov.cn/art/2023/10/16/art_1229661920_235557.html</t>
  </si>
  <si>
    <t>建筑工程施工总承包和古建筑工程专业承包</t>
  </si>
  <si>
    <t>缙云县农村饮用水保障工程（二期）-东渡镇长坑村饮用水改造提升工程</t>
  </si>
  <si>
    <t>http://lssggzy.lishui.gov.cn/art/2023/10/17/art_1229662086_236089.html</t>
  </si>
  <si>
    <t>青田县第二人民医院迁建工程-供应室、手术部净化装饰工程</t>
  </si>
  <si>
    <t>http://lssggzy.lishui.gov.cn/art/2023/10/18/art_1229661953_236316.html</t>
  </si>
  <si>
    <t>建筑机电安装工程专业承包叁级及以上资质和建筑装修装饰工程专业承包贰级</t>
  </si>
  <si>
    <t>缙云县2024年“四好农村路”路面维修工程 、2024年缙云县低等级公路提升改造工程勘察设计</t>
  </si>
  <si>
    <t>http://lssggzy.lishui.gov.cn/art/2023/10/18/art_1229662086_236347.html</t>
  </si>
  <si>
    <t>工程设计综合甲级资质或公路行业设计丙级及以上资质或公路行业（公路专业）设计丙级及以上资质</t>
  </si>
  <si>
    <t>缙云县农村饮用水保障工程（二期）—东渡镇兆岸村饮用水改造提升工程</t>
  </si>
  <si>
    <t>http://lssggzy.lishui.gov.cn/art/2023/10/17/art_1229662086_236092.html</t>
  </si>
  <si>
    <t>缙云县农村饮用水保障工程（二期）—七里乡黄村畈村饮用水改造提升工程</t>
  </si>
  <si>
    <t>http://lssggzy.lishui.gov.cn/art/2023/10/17/art_1229662086_236090.html</t>
  </si>
  <si>
    <t>缙云县乡镇街道生态公墓建设工程-壶镇金竹片区生态公墓工程（二期）</t>
  </si>
  <si>
    <t>http://lssggzy.lishui.gov.cn/art/2023/10/18/art_1229662086_236377.html</t>
  </si>
  <si>
    <t>莲都区古堰画乡乡村旅游中心建设项目设计采购施工（EPC）总承包</t>
  </si>
  <si>
    <t>http://lssggzy.lishui.gov.cn/art/2023/10/18/art_1229661849_236372.html</t>
  </si>
  <si>
    <t>暂列金</t>
  </si>
  <si>
    <t>调整系数</t>
  </si>
  <si>
    <t>复合系数</t>
  </si>
  <si>
    <t>网址</t>
  </si>
  <si>
    <t>项目所在地</t>
  </si>
  <si>
    <t>数据无用</t>
  </si>
  <si>
    <t>http://lssggzy.lishui.gov.cn/art/2023/8/30/art_1229662124_227279.html</t>
  </si>
  <si>
    <t>遂昌</t>
  </si>
  <si>
    <t>青田</t>
  </si>
  <si>
    <t>缙云</t>
  </si>
  <si>
    <t>丽水南城生态停车场改造提升项目-水阁东生态停车场及配套工程勘察</t>
  </si>
  <si>
    <t>http://lssggzy.lishui.gov.cn/art/2023/8/25/art_1229661812_226361.html</t>
  </si>
  <si>
    <t>丽水</t>
  </si>
  <si>
    <t>青田县温溪镇综合文化服务中心新建工程监理</t>
  </si>
  <si>
    <t>http://lssggzy.lishui.gov.cn/art/2023/8/24/art_1229661956_226206.html</t>
  </si>
  <si>
    <t>丽水市东地路与寿元街交叉口西北侧地块商住用房项目智能化工程</t>
  </si>
  <si>
    <t>http://lssggzy.lishui.gov.cn/art/2023/8/24/art_1229661812_226003.html</t>
  </si>
  <si>
    <t>丽阳街与寿尔福路交叉口西南侧商住用房前期物业管理项目</t>
  </si>
  <si>
    <t>http://lssggzy.lishui.gov.cn/art/2023/8/24/art_1229661852_226207.html</t>
  </si>
  <si>
    <t>莲都区</t>
  </si>
  <si>
    <t>龙泉市上下水南未来社区—上下水南地块建设项目设计采购施工（EPC）总承包</t>
  </si>
  <si>
    <t>http://lssggzy.lishui.gov.cn/art/2023/8/23/art_1229661923_225993.html</t>
  </si>
  <si>
    <t>龙泉</t>
  </si>
  <si>
    <t>凤山路（含凤山大桥）道路工程设计</t>
  </si>
  <si>
    <t>http://lssggzy.lishui.gov.cn/art/2023/8/23/art_1229661812_225963.html</t>
  </si>
  <si>
    <t>松阳县第二水厂工程设计（初设）</t>
  </si>
  <si>
    <t>http://lssggzy.lishui.gov.cn/art/2023/8/23/art_1229662157_225978.html</t>
  </si>
  <si>
    <t>松阳</t>
  </si>
  <si>
    <t>http://lssggzy.lishui.gov.cn/art/2023/8/23/art_1229662124_225997.html</t>
  </si>
  <si>
    <t>松阳县南城实验小学工程监理</t>
  </si>
  <si>
    <t>http://lssggzy.lishui.gov.cn/art/2023/8/22/art_1229662157_225601.html</t>
  </si>
  <si>
    <t>云和县公共文体设施补短板—云和县大剧院装饰装修设计采购施工（EPC）总承包</t>
  </si>
  <si>
    <t>http://lssggzy.lishui.gov.cn/art/2023/8/21/art_1229661989_225332.html</t>
  </si>
  <si>
    <t>云和</t>
  </si>
</sst>
</file>

<file path=xl/styles.xml><?xml version="1.0" encoding="utf-8"?>
<styleSheet xmlns="http://schemas.openxmlformats.org/spreadsheetml/2006/main" xmlns:xr9="http://schemas.microsoft.com/office/spreadsheetml/2016/revision9">
  <numFmts count="5">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0.00_ "/>
  </numFmts>
  <fonts count="33">
    <font>
      <sz val="11"/>
      <color theme="1"/>
      <name val="宋体"/>
      <charset val="134"/>
      <scheme val="minor"/>
    </font>
    <font>
      <sz val="14"/>
      <color theme="1"/>
      <name val="宋体"/>
      <charset val="134"/>
      <scheme val="minor"/>
    </font>
    <font>
      <sz val="12"/>
      <color theme="1"/>
      <name val="宋体"/>
      <charset val="134"/>
      <scheme val="minor"/>
    </font>
    <font>
      <u/>
      <sz val="11"/>
      <color rgb="FF800080"/>
      <name val="宋体"/>
      <charset val="0"/>
      <scheme val="minor"/>
    </font>
    <font>
      <sz val="11"/>
      <color rgb="FF800080"/>
      <name val="宋体"/>
      <charset val="0"/>
      <scheme val="minor"/>
    </font>
    <font>
      <u/>
      <sz val="11"/>
      <color rgb="FF0000FF"/>
      <name val="宋体"/>
      <charset val="0"/>
      <scheme val="minor"/>
    </font>
    <font>
      <sz val="12"/>
      <color rgb="FF333333"/>
      <name val="宋体"/>
      <charset val="134"/>
    </font>
    <font>
      <sz val="10.5"/>
      <color theme="1"/>
      <name val="宋体"/>
      <charset val="134"/>
    </font>
    <font>
      <sz val="10.5"/>
      <color rgb="FF000000"/>
      <name val="宋体"/>
      <charset val="134"/>
    </font>
    <font>
      <sz val="10.5"/>
      <color rgb="FF333333"/>
      <name val="宋体"/>
      <charset val="134"/>
    </font>
    <font>
      <sz val="11"/>
      <color rgb="FF333333"/>
      <name val="宋体"/>
      <charset val="134"/>
    </font>
    <font>
      <b/>
      <u/>
      <sz val="12"/>
      <color rgb="FF333333"/>
      <name val="宋体"/>
      <charset val="134"/>
    </font>
    <font>
      <b/>
      <u/>
      <sz val="10.5"/>
      <color rgb="FF333333"/>
      <name val="宋体"/>
      <charset val="134"/>
    </font>
    <font>
      <u/>
      <sz val="10.5"/>
      <color rgb="FF333333"/>
      <name val="宋体"/>
      <charset val="134"/>
    </font>
    <font>
      <sz val="12"/>
      <color rgb="FF000000"/>
      <name val="宋体"/>
      <charset val="134"/>
    </font>
    <font>
      <b/>
      <u/>
      <sz val="9"/>
      <color rgb="FF333333"/>
      <name val="宋体"/>
      <charset val="134"/>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5">
    <fill>
      <patternFill patternType="none"/>
    </fill>
    <fill>
      <patternFill patternType="gray125"/>
    </fill>
    <fill>
      <patternFill patternType="solid">
        <fgColor theme="4" tint="0.8"/>
        <bgColor indexed="64"/>
      </patternFill>
    </fill>
    <fill>
      <patternFill patternType="solid">
        <fgColor rgb="FFFFFF0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5" fillId="0" borderId="0" applyNumberFormat="0" applyFill="0" applyBorder="0" applyAlignment="0" applyProtection="0">
      <alignment vertical="center"/>
    </xf>
    <xf numFmtId="0" fontId="3" fillId="0" borderId="0" applyNumberFormat="0" applyFill="0" applyBorder="0" applyAlignment="0" applyProtection="0">
      <alignment vertical="center"/>
    </xf>
    <xf numFmtId="0" fontId="0" fillId="4" borderId="1" applyNumberFormat="0" applyFont="0" applyAlignment="0" applyProtection="0">
      <alignment vertical="center"/>
    </xf>
    <xf numFmtId="0" fontId="16"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9" fillId="0" borderId="2" applyNumberFormat="0" applyFill="0" applyAlignment="0" applyProtection="0">
      <alignment vertical="center"/>
    </xf>
    <xf numFmtId="0" fontId="20" fillId="0" borderId="2" applyNumberFormat="0" applyFill="0" applyAlignment="0" applyProtection="0">
      <alignment vertical="center"/>
    </xf>
    <xf numFmtId="0" fontId="21" fillId="0" borderId="3" applyNumberFormat="0" applyFill="0" applyAlignment="0" applyProtection="0">
      <alignment vertical="center"/>
    </xf>
    <xf numFmtId="0" fontId="21" fillId="0" borderId="0" applyNumberFormat="0" applyFill="0" applyBorder="0" applyAlignment="0" applyProtection="0">
      <alignment vertical="center"/>
    </xf>
    <xf numFmtId="0" fontId="22" fillId="5" borderId="4" applyNumberFormat="0" applyAlignment="0" applyProtection="0">
      <alignment vertical="center"/>
    </xf>
    <xf numFmtId="0" fontId="23" fillId="6" borderId="5" applyNumberFormat="0" applyAlignment="0" applyProtection="0">
      <alignment vertical="center"/>
    </xf>
    <xf numFmtId="0" fontId="24" fillId="6" borderId="4" applyNumberFormat="0" applyAlignment="0" applyProtection="0">
      <alignment vertical="center"/>
    </xf>
    <xf numFmtId="0" fontId="25" fillId="7" borderId="6" applyNumberFormat="0" applyAlignment="0" applyProtection="0">
      <alignment vertical="center"/>
    </xf>
    <xf numFmtId="0" fontId="26" fillId="0" borderId="7" applyNumberFormat="0" applyFill="0" applyAlignment="0" applyProtection="0">
      <alignment vertical="center"/>
    </xf>
    <xf numFmtId="0" fontId="27" fillId="0" borderId="8" applyNumberFormat="0" applyFill="0" applyAlignment="0" applyProtection="0">
      <alignment vertical="center"/>
    </xf>
    <xf numFmtId="0" fontId="28" fillId="8" borderId="0" applyNumberFormat="0" applyBorder="0" applyAlignment="0" applyProtection="0">
      <alignment vertical="center"/>
    </xf>
    <xf numFmtId="0" fontId="29" fillId="9" borderId="0" applyNumberFormat="0" applyBorder="0" applyAlignment="0" applyProtection="0">
      <alignment vertical="center"/>
    </xf>
    <xf numFmtId="0" fontId="30" fillId="10" borderId="0" applyNumberFormat="0" applyBorder="0" applyAlignment="0" applyProtection="0">
      <alignment vertical="center"/>
    </xf>
    <xf numFmtId="0" fontId="31" fillId="11" borderId="0" applyNumberFormat="0" applyBorder="0" applyAlignment="0" applyProtection="0">
      <alignment vertical="center"/>
    </xf>
    <xf numFmtId="0" fontId="32" fillId="12" borderId="0" applyNumberFormat="0" applyBorder="0" applyAlignment="0" applyProtection="0">
      <alignment vertical="center"/>
    </xf>
    <xf numFmtId="0" fontId="32" fillId="13" borderId="0" applyNumberFormat="0" applyBorder="0" applyAlignment="0" applyProtection="0">
      <alignment vertical="center"/>
    </xf>
    <xf numFmtId="0" fontId="31" fillId="14" borderId="0" applyNumberFormat="0" applyBorder="0" applyAlignment="0" applyProtection="0">
      <alignment vertical="center"/>
    </xf>
    <xf numFmtId="0" fontId="31" fillId="15" borderId="0" applyNumberFormat="0" applyBorder="0" applyAlignment="0" applyProtection="0">
      <alignment vertical="center"/>
    </xf>
    <xf numFmtId="0" fontId="32" fillId="16" borderId="0" applyNumberFormat="0" applyBorder="0" applyAlignment="0" applyProtection="0">
      <alignment vertical="center"/>
    </xf>
    <xf numFmtId="0" fontId="32" fillId="17" borderId="0" applyNumberFormat="0" applyBorder="0" applyAlignment="0" applyProtection="0">
      <alignment vertical="center"/>
    </xf>
    <xf numFmtId="0" fontId="31" fillId="18" borderId="0" applyNumberFormat="0" applyBorder="0" applyAlignment="0" applyProtection="0">
      <alignment vertical="center"/>
    </xf>
    <xf numFmtId="0" fontId="31" fillId="19" borderId="0" applyNumberFormat="0" applyBorder="0" applyAlignment="0" applyProtection="0">
      <alignment vertical="center"/>
    </xf>
    <xf numFmtId="0" fontId="32" fillId="20" borderId="0" applyNumberFormat="0" applyBorder="0" applyAlignment="0" applyProtection="0">
      <alignment vertical="center"/>
    </xf>
    <xf numFmtId="0" fontId="32" fillId="21" borderId="0" applyNumberFormat="0" applyBorder="0" applyAlignment="0" applyProtection="0">
      <alignment vertical="center"/>
    </xf>
    <xf numFmtId="0" fontId="31" fillId="22" borderId="0" applyNumberFormat="0" applyBorder="0" applyAlignment="0" applyProtection="0">
      <alignment vertical="center"/>
    </xf>
    <xf numFmtId="0" fontId="31" fillId="23" borderId="0" applyNumberFormat="0" applyBorder="0" applyAlignment="0" applyProtection="0">
      <alignment vertical="center"/>
    </xf>
    <xf numFmtId="0" fontId="32" fillId="24" borderId="0" applyNumberFormat="0" applyBorder="0" applyAlignment="0" applyProtection="0">
      <alignment vertical="center"/>
    </xf>
    <xf numFmtId="0" fontId="32" fillId="25" borderId="0" applyNumberFormat="0" applyBorder="0" applyAlignment="0" applyProtection="0">
      <alignment vertical="center"/>
    </xf>
    <xf numFmtId="0" fontId="31" fillId="26" borderId="0" applyNumberFormat="0" applyBorder="0" applyAlignment="0" applyProtection="0">
      <alignment vertical="center"/>
    </xf>
    <xf numFmtId="0" fontId="31" fillId="27" borderId="0" applyNumberFormat="0" applyBorder="0" applyAlignment="0" applyProtection="0">
      <alignment vertical="center"/>
    </xf>
    <xf numFmtId="0" fontId="32" fillId="28" borderId="0" applyNumberFormat="0" applyBorder="0" applyAlignment="0" applyProtection="0">
      <alignment vertical="center"/>
    </xf>
    <xf numFmtId="0" fontId="32" fillId="29" borderId="0" applyNumberFormat="0" applyBorder="0" applyAlignment="0" applyProtection="0">
      <alignment vertical="center"/>
    </xf>
    <xf numFmtId="0" fontId="31" fillId="30" borderId="0" applyNumberFormat="0" applyBorder="0" applyAlignment="0" applyProtection="0">
      <alignment vertical="center"/>
    </xf>
    <xf numFmtId="0" fontId="31" fillId="31" borderId="0" applyNumberFormat="0" applyBorder="0" applyAlignment="0" applyProtection="0">
      <alignment vertical="center"/>
    </xf>
    <xf numFmtId="0" fontId="32" fillId="32" borderId="0" applyNumberFormat="0" applyBorder="0" applyAlignment="0" applyProtection="0">
      <alignment vertical="center"/>
    </xf>
    <xf numFmtId="0" fontId="32" fillId="33" borderId="0" applyNumberFormat="0" applyBorder="0" applyAlignment="0" applyProtection="0">
      <alignment vertical="center"/>
    </xf>
    <xf numFmtId="0" fontId="31" fillId="34" borderId="0" applyNumberFormat="0" applyBorder="0" applyAlignment="0" applyProtection="0">
      <alignment vertical="center"/>
    </xf>
  </cellStyleXfs>
  <cellXfs count="45">
    <xf numFmtId="0" fontId="0" fillId="0" borderId="0" xfId="0">
      <alignment vertical="center"/>
    </xf>
    <xf numFmtId="0" fontId="1" fillId="0" borderId="0" xfId="0" applyFont="1" applyAlignment="1">
      <alignment horizontal="center" vertical="center"/>
    </xf>
    <xf numFmtId="0" fontId="1" fillId="2" borderId="0" xfId="0" applyFont="1" applyFill="1" applyAlignment="1">
      <alignment horizontal="center" vertical="center"/>
    </xf>
    <xf numFmtId="0" fontId="1" fillId="0" borderId="0" xfId="0" applyFont="1" applyAlignment="1">
      <alignment horizontal="left" vertical="center"/>
    </xf>
    <xf numFmtId="176" fontId="1" fillId="0" borderId="0" xfId="0" applyNumberFormat="1" applyFont="1" applyAlignment="1">
      <alignment horizontal="center" vertical="center"/>
    </xf>
    <xf numFmtId="176" fontId="1" fillId="0" borderId="0" xfId="0" applyNumberFormat="1" applyFont="1" applyAlignment="1">
      <alignment horizontal="right" vertical="center"/>
    </xf>
    <xf numFmtId="14" fontId="1" fillId="0" borderId="0" xfId="0" applyNumberFormat="1" applyFont="1" applyAlignment="1">
      <alignment horizontal="center" vertical="center"/>
    </xf>
    <xf numFmtId="0" fontId="0" fillId="0" borderId="0" xfId="0" applyFont="1" applyAlignment="1">
      <alignment horizontal="left" vertical="center"/>
    </xf>
    <xf numFmtId="0" fontId="2" fillId="0" borderId="0" xfId="0" applyFont="1" applyAlignment="1">
      <alignment horizontal="left" vertical="center"/>
    </xf>
    <xf numFmtId="0" fontId="1" fillId="0" borderId="0" xfId="0" applyFont="1" applyFill="1" applyAlignment="1">
      <alignment horizontal="center" vertical="center"/>
    </xf>
    <xf numFmtId="0" fontId="1" fillId="3" borderId="0" xfId="0" applyFont="1" applyFill="1" applyAlignment="1">
      <alignment horizontal="center" vertical="center"/>
    </xf>
    <xf numFmtId="0" fontId="3" fillId="0" borderId="0" xfId="6" applyFont="1" applyAlignment="1">
      <alignment horizontal="center" vertical="center"/>
    </xf>
    <xf numFmtId="0" fontId="4" fillId="0" borderId="0" xfId="6" applyFont="1" applyAlignment="1">
      <alignment horizontal="center" vertical="center"/>
    </xf>
    <xf numFmtId="0" fontId="5" fillId="0" borderId="0" xfId="6" applyAlignment="1">
      <alignment horizontal="center" vertical="center"/>
    </xf>
    <xf numFmtId="0" fontId="6" fillId="0" borderId="0" xfId="0" applyFont="1" applyAlignment="1">
      <alignment horizontal="left" vertical="center"/>
    </xf>
    <xf numFmtId="0" fontId="0" fillId="2" borderId="0" xfId="0" applyFont="1" applyFill="1" applyAlignment="1">
      <alignment horizontal="left" vertical="center"/>
    </xf>
    <xf numFmtId="0" fontId="2" fillId="2" borderId="0" xfId="0" applyFont="1" applyFill="1" applyAlignment="1">
      <alignment horizontal="left" vertical="center"/>
    </xf>
    <xf numFmtId="0" fontId="0" fillId="0" borderId="0" xfId="0" applyFont="1" applyAlignment="1">
      <alignment horizontal="left" vertical="center" wrapText="1"/>
    </xf>
    <xf numFmtId="0" fontId="7" fillId="0" borderId="0" xfId="0" applyFont="1">
      <alignment vertical="center"/>
    </xf>
    <xf numFmtId="0" fontId="0" fillId="0" borderId="0" xfId="0" applyFont="1" applyFill="1" applyAlignment="1">
      <alignment horizontal="left" vertical="center"/>
    </xf>
    <xf numFmtId="0" fontId="2" fillId="0" borderId="0" xfId="0" applyFont="1" applyFill="1" applyAlignment="1">
      <alignment horizontal="left" vertical="center"/>
    </xf>
    <xf numFmtId="0" fontId="8" fillId="0" borderId="0" xfId="0" applyFont="1">
      <alignment vertical="center"/>
    </xf>
    <xf numFmtId="0" fontId="1" fillId="0" borderId="0" xfId="0" applyFont="1" applyFill="1" applyAlignment="1">
      <alignment horizontal="left" vertical="center"/>
    </xf>
    <xf numFmtId="0" fontId="9" fillId="0" borderId="0" xfId="0" applyFont="1">
      <alignment vertical="center"/>
    </xf>
    <xf numFmtId="0" fontId="10" fillId="0" borderId="0" xfId="0" applyFont="1">
      <alignment vertical="center"/>
    </xf>
    <xf numFmtId="0" fontId="11" fillId="0" borderId="0" xfId="0" applyFont="1">
      <alignment vertical="center"/>
    </xf>
    <xf numFmtId="0" fontId="12" fillId="0" borderId="0" xfId="0" applyFont="1">
      <alignment vertical="center"/>
    </xf>
    <xf numFmtId="0" fontId="6" fillId="0" borderId="0" xfId="0" applyFont="1">
      <alignment vertical="center"/>
    </xf>
    <xf numFmtId="0" fontId="13" fillId="0" borderId="0" xfId="0" applyFont="1">
      <alignment vertical="center"/>
    </xf>
    <xf numFmtId="0" fontId="9" fillId="0" borderId="0" xfId="0" applyFont="1" applyAlignment="1">
      <alignment horizontal="justify" vertical="center" wrapText="1"/>
    </xf>
    <xf numFmtId="0" fontId="8" fillId="0" borderId="0" xfId="0" applyFont="1" applyAlignment="1">
      <alignment horizontal="justify" vertical="center" wrapText="1"/>
    </xf>
    <xf numFmtId="0" fontId="14" fillId="0" borderId="0" xfId="0" applyFont="1" applyAlignment="1">
      <alignment horizontal="justify" vertical="center" wrapText="1"/>
    </xf>
    <xf numFmtId="0" fontId="3" fillId="0" borderId="0" xfId="6" applyFont="1" applyAlignment="1">
      <alignment horizontal="left" vertical="center"/>
    </xf>
    <xf numFmtId="0" fontId="2" fillId="0" borderId="0" xfId="0" applyFont="1" applyAlignment="1">
      <alignment horizontal="left" vertical="center" wrapText="1"/>
    </xf>
    <xf numFmtId="0" fontId="15" fillId="0" borderId="0" xfId="0" applyFont="1">
      <alignment vertical="center"/>
    </xf>
    <xf numFmtId="0" fontId="6" fillId="0" borderId="0" xfId="0" applyFont="1">
      <alignment vertical="center"/>
    </xf>
    <xf numFmtId="0" fontId="0" fillId="0" borderId="0" xfId="0" applyAlignment="1">
      <alignment horizontal="left" vertical="center"/>
    </xf>
    <xf numFmtId="0" fontId="2" fillId="3" borderId="0" xfId="0" applyFont="1" applyFill="1" applyAlignment="1">
      <alignment horizontal="left" vertical="center"/>
    </xf>
    <xf numFmtId="176" fontId="1" fillId="3" borderId="0" xfId="0" applyNumberFormat="1" applyFont="1" applyFill="1" applyAlignment="1">
      <alignment horizontal="center" vertical="center"/>
    </xf>
    <xf numFmtId="176" fontId="1" fillId="3" borderId="0" xfId="0" applyNumberFormat="1" applyFont="1" applyFill="1" applyAlignment="1">
      <alignment horizontal="right" vertical="center"/>
    </xf>
    <xf numFmtId="0" fontId="2" fillId="0" borderId="0" xfId="0" applyFont="1" applyFill="1" applyAlignment="1">
      <alignment horizontal="left" vertical="center"/>
    </xf>
    <xf numFmtId="14" fontId="1" fillId="3" borderId="0" xfId="0" applyNumberFormat="1" applyFont="1" applyFill="1" applyAlignment="1">
      <alignment horizontal="center" vertical="center"/>
    </xf>
    <xf numFmtId="0" fontId="3" fillId="3" borderId="0" xfId="6" applyFont="1" applyFill="1" applyAlignment="1">
      <alignment horizontal="left" vertical="center"/>
    </xf>
    <xf numFmtId="0" fontId="9" fillId="0" borderId="0" xfId="0" applyFont="1" applyFill="1" applyAlignment="1">
      <alignment horizontal="left" vertical="center"/>
    </xf>
    <xf numFmtId="0" fontId="2" fillId="0" borderId="0" xfId="0" applyFont="1" applyFill="1" applyAlignment="1">
      <alignment horizontal="left"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8">
    <dxf>
      <font>
        <color rgb="FF9C0006"/>
      </font>
      <fill>
        <patternFill patternType="solid">
          <bgColor rgb="FFFFC7CE"/>
        </patternFill>
      </fill>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7"/>
      <tableStyleElement type="headerRow" dxfId="6"/>
      <tableStyleElement type="totalRow" dxfId="5"/>
      <tableStyleElement type="firstColumn" dxfId="4"/>
      <tableStyleElement type="lastColumn" dxfId="3"/>
      <tableStyleElement type="firstRowStripe" dxfId="2"/>
      <tableStyleElement type="firstColumnStripe" dxfId="1"/>
    </tableStyle>
    <tableStyle name="PivotStylePreset2_Accent1" table="0" count="10" xr9:uid="{267968C8-6FFD-4C36-ACC1-9EA1FD1885CA}">
      <tableStyleElement type="headerRow" dxfId="17"/>
      <tableStyleElement type="totalRow" dxfId="16"/>
      <tableStyleElement type="firstRowStripe" dxfId="15"/>
      <tableStyleElement type="firstColumnStripe" dxfId="14"/>
      <tableStyleElement type="firstSubtotalRow" dxfId="13"/>
      <tableStyleElement type="secondSubtotalRow" dxfId="12"/>
      <tableStyleElement type="firstRowSubheading" dxfId="11"/>
      <tableStyleElement type="secondRowSubheading" dxfId="10"/>
      <tableStyleElement type="pageFieldLabels" dxfId="9"/>
      <tableStyleElement type="pageFieldValues" dxfId="8"/>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9" Type="http://schemas.openxmlformats.org/officeDocument/2006/relationships/image" Target="media/image102.png"/><Relationship Id="rId98" Type="http://schemas.openxmlformats.org/officeDocument/2006/relationships/image" Target="media/image101.png"/><Relationship Id="rId97" Type="http://schemas.openxmlformats.org/officeDocument/2006/relationships/image" Target="media/image100.png"/><Relationship Id="rId96" Type="http://schemas.openxmlformats.org/officeDocument/2006/relationships/image" Target="media/image99.png"/><Relationship Id="rId95" Type="http://schemas.openxmlformats.org/officeDocument/2006/relationships/image" Target="media/image98.png"/><Relationship Id="rId94" Type="http://schemas.openxmlformats.org/officeDocument/2006/relationships/image" Target="media/image97.png"/><Relationship Id="rId93" Type="http://schemas.openxmlformats.org/officeDocument/2006/relationships/image" Target="media/image96.png"/><Relationship Id="rId92" Type="http://schemas.openxmlformats.org/officeDocument/2006/relationships/image" Target="media/image95.png"/><Relationship Id="rId91" Type="http://schemas.openxmlformats.org/officeDocument/2006/relationships/image" Target="media/image94.png"/><Relationship Id="rId90" Type="http://schemas.openxmlformats.org/officeDocument/2006/relationships/image" Target="media/image93.png"/><Relationship Id="rId9" Type="http://schemas.openxmlformats.org/officeDocument/2006/relationships/image" Target="media/image12.png"/><Relationship Id="rId89" Type="http://schemas.openxmlformats.org/officeDocument/2006/relationships/image" Target="media/image92.png"/><Relationship Id="rId88" Type="http://schemas.openxmlformats.org/officeDocument/2006/relationships/image" Target="media/image91.png"/><Relationship Id="rId87" Type="http://schemas.openxmlformats.org/officeDocument/2006/relationships/image" Target="media/image90.png"/><Relationship Id="rId86" Type="http://schemas.openxmlformats.org/officeDocument/2006/relationships/image" Target="media/image89.png"/><Relationship Id="rId85" Type="http://schemas.openxmlformats.org/officeDocument/2006/relationships/image" Target="media/image88.png"/><Relationship Id="rId84" Type="http://schemas.openxmlformats.org/officeDocument/2006/relationships/image" Target="media/image87.png"/><Relationship Id="rId83" Type="http://schemas.openxmlformats.org/officeDocument/2006/relationships/image" Target="media/image86.png"/><Relationship Id="rId82" Type="http://schemas.openxmlformats.org/officeDocument/2006/relationships/image" Target="media/image85.png"/><Relationship Id="rId81" Type="http://schemas.openxmlformats.org/officeDocument/2006/relationships/image" Target="media/image84.png"/><Relationship Id="rId80" Type="http://schemas.openxmlformats.org/officeDocument/2006/relationships/image" Target="media/image83.png"/><Relationship Id="rId8" Type="http://schemas.openxmlformats.org/officeDocument/2006/relationships/image" Target="media/image11.png"/><Relationship Id="rId79" Type="http://schemas.openxmlformats.org/officeDocument/2006/relationships/image" Target="media/image82.png"/><Relationship Id="rId78" Type="http://schemas.openxmlformats.org/officeDocument/2006/relationships/image" Target="media/image81.png"/><Relationship Id="rId77" Type="http://schemas.openxmlformats.org/officeDocument/2006/relationships/image" Target="media/image80.png"/><Relationship Id="rId76" Type="http://schemas.openxmlformats.org/officeDocument/2006/relationships/image" Target="media/image79.png"/><Relationship Id="rId75" Type="http://schemas.openxmlformats.org/officeDocument/2006/relationships/image" Target="media/image78.png"/><Relationship Id="rId74" Type="http://schemas.openxmlformats.org/officeDocument/2006/relationships/image" Target="media/image77.png"/><Relationship Id="rId73" Type="http://schemas.openxmlformats.org/officeDocument/2006/relationships/image" Target="media/image76.png"/><Relationship Id="rId72" Type="http://schemas.openxmlformats.org/officeDocument/2006/relationships/image" Target="media/image75.png"/><Relationship Id="rId71" Type="http://schemas.openxmlformats.org/officeDocument/2006/relationships/image" Target="media/image74.png"/><Relationship Id="rId70" Type="http://schemas.openxmlformats.org/officeDocument/2006/relationships/image" Target="media/image73.png"/><Relationship Id="rId7" Type="http://schemas.openxmlformats.org/officeDocument/2006/relationships/image" Target="media/image10.png"/><Relationship Id="rId69" Type="http://schemas.openxmlformats.org/officeDocument/2006/relationships/image" Target="media/image72.png"/><Relationship Id="rId68" Type="http://schemas.openxmlformats.org/officeDocument/2006/relationships/image" Target="media/image71.png"/><Relationship Id="rId67" Type="http://schemas.openxmlformats.org/officeDocument/2006/relationships/image" Target="media/image70.png"/><Relationship Id="rId66" Type="http://schemas.openxmlformats.org/officeDocument/2006/relationships/image" Target="media/image69.png"/><Relationship Id="rId65" Type="http://schemas.openxmlformats.org/officeDocument/2006/relationships/image" Target="media/image68.png"/><Relationship Id="rId64" Type="http://schemas.openxmlformats.org/officeDocument/2006/relationships/image" Target="media/image67.png"/><Relationship Id="rId63" Type="http://schemas.openxmlformats.org/officeDocument/2006/relationships/image" Target="media/image66.png"/><Relationship Id="rId62" Type="http://schemas.openxmlformats.org/officeDocument/2006/relationships/image" Target="media/image65.png"/><Relationship Id="rId61" Type="http://schemas.openxmlformats.org/officeDocument/2006/relationships/image" Target="media/image64.png"/><Relationship Id="rId60" Type="http://schemas.openxmlformats.org/officeDocument/2006/relationships/image" Target="media/image63.png"/><Relationship Id="rId6" Type="http://schemas.openxmlformats.org/officeDocument/2006/relationships/image" Target="media/image9.png"/><Relationship Id="rId59" Type="http://schemas.openxmlformats.org/officeDocument/2006/relationships/image" Target="media/image62.png"/><Relationship Id="rId58" Type="http://schemas.openxmlformats.org/officeDocument/2006/relationships/image" Target="media/image61.png"/><Relationship Id="rId57" Type="http://schemas.openxmlformats.org/officeDocument/2006/relationships/image" Target="media/image60.png"/><Relationship Id="rId56" Type="http://schemas.openxmlformats.org/officeDocument/2006/relationships/image" Target="media/image59.png"/><Relationship Id="rId55" Type="http://schemas.openxmlformats.org/officeDocument/2006/relationships/image" Target="media/image58.png"/><Relationship Id="rId54" Type="http://schemas.openxmlformats.org/officeDocument/2006/relationships/image" Target="media/image57.png"/><Relationship Id="rId53" Type="http://schemas.openxmlformats.org/officeDocument/2006/relationships/image" Target="media/image56.png"/><Relationship Id="rId52" Type="http://schemas.openxmlformats.org/officeDocument/2006/relationships/image" Target="media/image55.png"/><Relationship Id="rId51" Type="http://schemas.openxmlformats.org/officeDocument/2006/relationships/image" Target="media/image54.png"/><Relationship Id="rId50" Type="http://schemas.openxmlformats.org/officeDocument/2006/relationships/image" Target="media/image53.png"/><Relationship Id="rId5" Type="http://schemas.openxmlformats.org/officeDocument/2006/relationships/image" Target="media/image8.png"/><Relationship Id="rId49" Type="http://schemas.openxmlformats.org/officeDocument/2006/relationships/image" Target="media/image52.png"/><Relationship Id="rId48" Type="http://schemas.openxmlformats.org/officeDocument/2006/relationships/image" Target="media/image51.png"/><Relationship Id="rId47" Type="http://schemas.openxmlformats.org/officeDocument/2006/relationships/image" Target="media/image50.png"/><Relationship Id="rId46" Type="http://schemas.openxmlformats.org/officeDocument/2006/relationships/image" Target="media/image49.png"/><Relationship Id="rId45" Type="http://schemas.openxmlformats.org/officeDocument/2006/relationships/image" Target="media/image48.png"/><Relationship Id="rId44" Type="http://schemas.openxmlformats.org/officeDocument/2006/relationships/image" Target="media/image47.png"/><Relationship Id="rId43" Type="http://schemas.openxmlformats.org/officeDocument/2006/relationships/image" Target="media/image46.png"/><Relationship Id="rId42" Type="http://schemas.openxmlformats.org/officeDocument/2006/relationships/image" Target="media/image45.png"/><Relationship Id="rId41" Type="http://schemas.openxmlformats.org/officeDocument/2006/relationships/image" Target="media/image44.png"/><Relationship Id="rId40" Type="http://schemas.openxmlformats.org/officeDocument/2006/relationships/image" Target="media/image43.png"/><Relationship Id="rId4" Type="http://schemas.openxmlformats.org/officeDocument/2006/relationships/image" Target="media/image7.png"/><Relationship Id="rId39" Type="http://schemas.openxmlformats.org/officeDocument/2006/relationships/image" Target="media/image42.png"/><Relationship Id="rId38" Type="http://schemas.openxmlformats.org/officeDocument/2006/relationships/image" Target="media/image41.png"/><Relationship Id="rId37" Type="http://schemas.openxmlformats.org/officeDocument/2006/relationships/image" Target="media/image40.png"/><Relationship Id="rId36" Type="http://schemas.openxmlformats.org/officeDocument/2006/relationships/image" Target="media/image39.png"/><Relationship Id="rId35" Type="http://schemas.openxmlformats.org/officeDocument/2006/relationships/image" Target="media/image38.png"/><Relationship Id="rId34" Type="http://schemas.openxmlformats.org/officeDocument/2006/relationships/image" Target="media/image37.png"/><Relationship Id="rId33" Type="http://schemas.openxmlformats.org/officeDocument/2006/relationships/image" Target="media/image36.png"/><Relationship Id="rId32" Type="http://schemas.openxmlformats.org/officeDocument/2006/relationships/image" Target="media/image35.png"/><Relationship Id="rId31" Type="http://schemas.openxmlformats.org/officeDocument/2006/relationships/image" Target="media/image34.png"/><Relationship Id="rId30" Type="http://schemas.openxmlformats.org/officeDocument/2006/relationships/image" Target="media/image33.png"/><Relationship Id="rId3" Type="http://schemas.openxmlformats.org/officeDocument/2006/relationships/image" Target="media/image6.png"/><Relationship Id="rId29" Type="http://schemas.openxmlformats.org/officeDocument/2006/relationships/image" Target="media/image32.png"/><Relationship Id="rId286" Type="http://schemas.openxmlformats.org/officeDocument/2006/relationships/image" Target="media/image288.png"/><Relationship Id="rId285" Type="http://schemas.openxmlformats.org/officeDocument/2006/relationships/image" Target="media/image287.png"/><Relationship Id="rId284" Type="http://schemas.openxmlformats.org/officeDocument/2006/relationships/image" Target="media/image286.png"/><Relationship Id="rId283" Type="http://schemas.openxmlformats.org/officeDocument/2006/relationships/image" Target="media/image285.png"/><Relationship Id="rId282" Type="http://schemas.openxmlformats.org/officeDocument/2006/relationships/image" Target="media/image284.png"/><Relationship Id="rId281" Type="http://schemas.openxmlformats.org/officeDocument/2006/relationships/image" Target="media/image283.png"/><Relationship Id="rId280" Type="http://schemas.openxmlformats.org/officeDocument/2006/relationships/image" Target="media/image282.png"/><Relationship Id="rId28" Type="http://schemas.openxmlformats.org/officeDocument/2006/relationships/image" Target="media/image31.png"/><Relationship Id="rId279" Type="http://schemas.openxmlformats.org/officeDocument/2006/relationships/image" Target="media/image281.png"/><Relationship Id="rId278" Type="http://schemas.openxmlformats.org/officeDocument/2006/relationships/image" Target="media/image280.png"/><Relationship Id="rId277" Type="http://schemas.openxmlformats.org/officeDocument/2006/relationships/image" Target="media/image279.png"/><Relationship Id="rId276" Type="http://schemas.openxmlformats.org/officeDocument/2006/relationships/image" Target="media/image278.png"/><Relationship Id="rId275" Type="http://schemas.openxmlformats.org/officeDocument/2006/relationships/image" Target="media/image277.png"/><Relationship Id="rId274" Type="http://schemas.openxmlformats.org/officeDocument/2006/relationships/image" Target="media/image276.png"/><Relationship Id="rId273" Type="http://schemas.openxmlformats.org/officeDocument/2006/relationships/image" Target="media/image275.png"/><Relationship Id="rId272" Type="http://schemas.openxmlformats.org/officeDocument/2006/relationships/image" Target="media/image274.png"/><Relationship Id="rId271" Type="http://schemas.openxmlformats.org/officeDocument/2006/relationships/image" Target="media/image273.png"/><Relationship Id="rId270" Type="http://schemas.openxmlformats.org/officeDocument/2006/relationships/image" Target="media/image272.png"/><Relationship Id="rId27" Type="http://schemas.openxmlformats.org/officeDocument/2006/relationships/image" Target="media/image30.png"/><Relationship Id="rId269" Type="http://schemas.openxmlformats.org/officeDocument/2006/relationships/image" Target="media/image271.png"/><Relationship Id="rId268" Type="http://schemas.openxmlformats.org/officeDocument/2006/relationships/image" Target="media/image270.png"/><Relationship Id="rId267" Type="http://schemas.openxmlformats.org/officeDocument/2006/relationships/image" Target="media/image269.png"/><Relationship Id="rId266" Type="http://schemas.openxmlformats.org/officeDocument/2006/relationships/image" Target="media/image268.png"/><Relationship Id="rId265" Type="http://schemas.openxmlformats.org/officeDocument/2006/relationships/image" Target="media/image267.png"/><Relationship Id="rId264" Type="http://schemas.openxmlformats.org/officeDocument/2006/relationships/image" Target="media/image266.png"/><Relationship Id="rId263" Type="http://schemas.openxmlformats.org/officeDocument/2006/relationships/image" Target="media/image265.png"/><Relationship Id="rId262" Type="http://schemas.openxmlformats.org/officeDocument/2006/relationships/image" Target="media/image264.png"/><Relationship Id="rId261" Type="http://schemas.openxmlformats.org/officeDocument/2006/relationships/image" Target="media/image263.png"/><Relationship Id="rId260" Type="http://schemas.openxmlformats.org/officeDocument/2006/relationships/image" Target="media/image262.png"/><Relationship Id="rId26" Type="http://schemas.openxmlformats.org/officeDocument/2006/relationships/image" Target="media/image29.png"/><Relationship Id="rId259" Type="http://schemas.openxmlformats.org/officeDocument/2006/relationships/image" Target="media/image261.png"/><Relationship Id="rId258" Type="http://schemas.openxmlformats.org/officeDocument/2006/relationships/image" Target="media/image260.png"/><Relationship Id="rId257" Type="http://schemas.openxmlformats.org/officeDocument/2006/relationships/image" Target="media/image259.png"/><Relationship Id="rId256" Type="http://schemas.openxmlformats.org/officeDocument/2006/relationships/image" Target="media/image258.png"/><Relationship Id="rId255" Type="http://schemas.openxmlformats.org/officeDocument/2006/relationships/image" Target="media/image257.png"/><Relationship Id="rId254" Type="http://schemas.openxmlformats.org/officeDocument/2006/relationships/image" Target="media/image256.png"/><Relationship Id="rId253" Type="http://schemas.openxmlformats.org/officeDocument/2006/relationships/image" Target="media/image255.png"/><Relationship Id="rId252" Type="http://schemas.openxmlformats.org/officeDocument/2006/relationships/image" Target="media/image254.png"/><Relationship Id="rId251" Type="http://schemas.openxmlformats.org/officeDocument/2006/relationships/image" Target="media/image253.png"/><Relationship Id="rId250" Type="http://schemas.openxmlformats.org/officeDocument/2006/relationships/image" Target="media/image252.png"/><Relationship Id="rId25" Type="http://schemas.openxmlformats.org/officeDocument/2006/relationships/image" Target="media/image28.png"/><Relationship Id="rId249" Type="http://schemas.openxmlformats.org/officeDocument/2006/relationships/image" Target="media/image251.png"/><Relationship Id="rId248" Type="http://schemas.openxmlformats.org/officeDocument/2006/relationships/image" Target="media/image250.png"/><Relationship Id="rId247" Type="http://schemas.openxmlformats.org/officeDocument/2006/relationships/image" Target="media/image249.png"/><Relationship Id="rId246" Type="http://schemas.openxmlformats.org/officeDocument/2006/relationships/image" Target="media/image248.png"/><Relationship Id="rId245" Type="http://schemas.openxmlformats.org/officeDocument/2006/relationships/image" Target="media/image247.png"/><Relationship Id="rId244" Type="http://schemas.openxmlformats.org/officeDocument/2006/relationships/image" Target="media/image246.png"/><Relationship Id="rId243" Type="http://schemas.openxmlformats.org/officeDocument/2006/relationships/image" Target="media/image245.png"/><Relationship Id="rId242" Type="http://schemas.openxmlformats.org/officeDocument/2006/relationships/image" Target="media/image244.png"/><Relationship Id="rId241" Type="http://schemas.openxmlformats.org/officeDocument/2006/relationships/image" Target="media/image243.png"/><Relationship Id="rId240" Type="http://schemas.openxmlformats.org/officeDocument/2006/relationships/image" Target="media/image242.png"/><Relationship Id="rId24" Type="http://schemas.openxmlformats.org/officeDocument/2006/relationships/image" Target="media/image27.png"/><Relationship Id="rId239" Type="http://schemas.openxmlformats.org/officeDocument/2006/relationships/image" Target="media/image241.png"/><Relationship Id="rId238" Type="http://schemas.openxmlformats.org/officeDocument/2006/relationships/image" Target="media/image240.png"/><Relationship Id="rId237" Type="http://schemas.openxmlformats.org/officeDocument/2006/relationships/image" Target="media/image239.png"/><Relationship Id="rId236" Type="http://schemas.openxmlformats.org/officeDocument/2006/relationships/image" Target="media/image238.png"/><Relationship Id="rId235" Type="http://schemas.openxmlformats.org/officeDocument/2006/relationships/image" Target="media/image237.png"/><Relationship Id="rId234" Type="http://schemas.openxmlformats.org/officeDocument/2006/relationships/image" Target="media/image236.png"/><Relationship Id="rId233" Type="http://schemas.openxmlformats.org/officeDocument/2006/relationships/image" Target="media/image235.png"/><Relationship Id="rId232" Type="http://schemas.openxmlformats.org/officeDocument/2006/relationships/image" Target="media/image234.png"/><Relationship Id="rId231" Type="http://schemas.openxmlformats.org/officeDocument/2006/relationships/image" Target="media/image233.png"/><Relationship Id="rId230" Type="http://schemas.openxmlformats.org/officeDocument/2006/relationships/image" Target="media/image232.png"/><Relationship Id="rId23" Type="http://schemas.openxmlformats.org/officeDocument/2006/relationships/image" Target="media/image26.png"/><Relationship Id="rId229" Type="http://schemas.openxmlformats.org/officeDocument/2006/relationships/image" Target="media/image231.png"/><Relationship Id="rId228" Type="http://schemas.openxmlformats.org/officeDocument/2006/relationships/image" Target="media/image230.png"/><Relationship Id="rId227" Type="http://schemas.openxmlformats.org/officeDocument/2006/relationships/image" Target="media/image229.png"/><Relationship Id="rId226" Type="http://schemas.openxmlformats.org/officeDocument/2006/relationships/image" Target="media/image228.png"/><Relationship Id="rId225" Type="http://schemas.openxmlformats.org/officeDocument/2006/relationships/image" Target="media/image227.png"/><Relationship Id="rId224" Type="http://schemas.openxmlformats.org/officeDocument/2006/relationships/image" Target="media/image226.png"/><Relationship Id="rId223" Type="http://schemas.openxmlformats.org/officeDocument/2006/relationships/image" Target="media/image225.png"/><Relationship Id="rId222" Type="http://schemas.openxmlformats.org/officeDocument/2006/relationships/image" Target="media/image224.png"/><Relationship Id="rId221" Type="http://schemas.openxmlformats.org/officeDocument/2006/relationships/image" Target="media/image223.png"/><Relationship Id="rId220" Type="http://schemas.openxmlformats.org/officeDocument/2006/relationships/image" Target="media/image222.png"/><Relationship Id="rId22" Type="http://schemas.openxmlformats.org/officeDocument/2006/relationships/image" Target="media/image25.png"/><Relationship Id="rId219" Type="http://schemas.openxmlformats.org/officeDocument/2006/relationships/image" Target="media/image221.png"/><Relationship Id="rId218" Type="http://schemas.openxmlformats.org/officeDocument/2006/relationships/image" Target="media/image220.png"/><Relationship Id="rId217" Type="http://schemas.openxmlformats.org/officeDocument/2006/relationships/image" Target="media/image219.png"/><Relationship Id="rId216" Type="http://schemas.openxmlformats.org/officeDocument/2006/relationships/image" Target="media/image218.png"/><Relationship Id="rId215" Type="http://schemas.openxmlformats.org/officeDocument/2006/relationships/image" Target="media/image217.png"/><Relationship Id="rId214" Type="http://schemas.openxmlformats.org/officeDocument/2006/relationships/image" Target="media/image216.png"/><Relationship Id="rId213" Type="http://schemas.openxmlformats.org/officeDocument/2006/relationships/image" Target="media/image215.png"/><Relationship Id="rId212" Type="http://schemas.openxmlformats.org/officeDocument/2006/relationships/image" Target="media/image214.png"/><Relationship Id="rId211" Type="http://schemas.openxmlformats.org/officeDocument/2006/relationships/image" Target="media/image213.png"/><Relationship Id="rId210" Type="http://schemas.openxmlformats.org/officeDocument/2006/relationships/image" Target="media/image212.png"/><Relationship Id="rId21" Type="http://schemas.openxmlformats.org/officeDocument/2006/relationships/image" Target="media/image24.png"/><Relationship Id="rId209" Type="http://schemas.openxmlformats.org/officeDocument/2006/relationships/image" Target="media/image211.png"/><Relationship Id="rId208" Type="http://schemas.openxmlformats.org/officeDocument/2006/relationships/image" Target="media/image210.png"/><Relationship Id="rId207" Type="http://schemas.openxmlformats.org/officeDocument/2006/relationships/image" Target="media/image209.png"/><Relationship Id="rId206" Type="http://schemas.openxmlformats.org/officeDocument/2006/relationships/image" Target="media/image208.png"/><Relationship Id="rId205" Type="http://schemas.openxmlformats.org/officeDocument/2006/relationships/image" Target="media/image207.png"/><Relationship Id="rId204" Type="http://schemas.openxmlformats.org/officeDocument/2006/relationships/image" Target="media/image206.png"/><Relationship Id="rId203" Type="http://schemas.openxmlformats.org/officeDocument/2006/relationships/image" Target="media/image205.png"/><Relationship Id="rId202" Type="http://schemas.openxmlformats.org/officeDocument/2006/relationships/image" Target="media/image204.png"/><Relationship Id="rId201" Type="http://schemas.openxmlformats.org/officeDocument/2006/relationships/image" Target="media/image203.png"/><Relationship Id="rId200" Type="http://schemas.openxmlformats.org/officeDocument/2006/relationships/image" Target="media/image202.png"/><Relationship Id="rId20" Type="http://schemas.openxmlformats.org/officeDocument/2006/relationships/image" Target="media/image23.png"/><Relationship Id="rId2" Type="http://schemas.openxmlformats.org/officeDocument/2006/relationships/image" Target="media/image5.png"/><Relationship Id="rId199" Type="http://schemas.openxmlformats.org/officeDocument/2006/relationships/image" Target="media/image201.png"/><Relationship Id="rId198" Type="http://schemas.openxmlformats.org/officeDocument/2006/relationships/image" Target="media/image200.png"/><Relationship Id="rId197" Type="http://schemas.openxmlformats.org/officeDocument/2006/relationships/image" Target="media/image199.png"/><Relationship Id="rId196" Type="http://schemas.openxmlformats.org/officeDocument/2006/relationships/image" Target="media/image198.png"/><Relationship Id="rId195" Type="http://schemas.openxmlformats.org/officeDocument/2006/relationships/image" Target="media/image197.png"/><Relationship Id="rId194" Type="http://schemas.openxmlformats.org/officeDocument/2006/relationships/image" Target="media/image196.png"/><Relationship Id="rId193" Type="http://schemas.openxmlformats.org/officeDocument/2006/relationships/image" Target="media/image195.png"/><Relationship Id="rId192" Type="http://schemas.openxmlformats.org/officeDocument/2006/relationships/image" Target="media/image194.png"/><Relationship Id="rId191" Type="http://schemas.openxmlformats.org/officeDocument/2006/relationships/image" Target="media/image193.png"/><Relationship Id="rId190" Type="http://schemas.openxmlformats.org/officeDocument/2006/relationships/image" Target="media/image192.png"/><Relationship Id="rId19" Type="http://schemas.openxmlformats.org/officeDocument/2006/relationships/image" Target="media/image22.png"/><Relationship Id="rId189" Type="http://schemas.openxmlformats.org/officeDocument/2006/relationships/image" Target="media/image191.png"/><Relationship Id="rId188" Type="http://schemas.openxmlformats.org/officeDocument/2006/relationships/image" Target="media/image190.png"/><Relationship Id="rId187" Type="http://schemas.openxmlformats.org/officeDocument/2006/relationships/image" Target="media/image189.png"/><Relationship Id="rId186" Type="http://schemas.openxmlformats.org/officeDocument/2006/relationships/image" Target="media/image188.png"/><Relationship Id="rId185" Type="http://schemas.openxmlformats.org/officeDocument/2006/relationships/image" Target="media/image3.png"/><Relationship Id="rId184" Type="http://schemas.openxmlformats.org/officeDocument/2006/relationships/image" Target="media/image187.png"/><Relationship Id="rId183" Type="http://schemas.openxmlformats.org/officeDocument/2006/relationships/image" Target="media/image186.png"/><Relationship Id="rId182" Type="http://schemas.openxmlformats.org/officeDocument/2006/relationships/image" Target="media/image185.png"/><Relationship Id="rId181" Type="http://schemas.openxmlformats.org/officeDocument/2006/relationships/image" Target="media/image184.png"/><Relationship Id="rId180" Type="http://schemas.openxmlformats.org/officeDocument/2006/relationships/image" Target="media/image183.png"/><Relationship Id="rId18" Type="http://schemas.openxmlformats.org/officeDocument/2006/relationships/image" Target="media/image21.png"/><Relationship Id="rId179" Type="http://schemas.openxmlformats.org/officeDocument/2006/relationships/image" Target="media/image182.png"/><Relationship Id="rId178" Type="http://schemas.openxmlformats.org/officeDocument/2006/relationships/image" Target="media/image181.png"/><Relationship Id="rId177" Type="http://schemas.openxmlformats.org/officeDocument/2006/relationships/image" Target="media/image180.png"/><Relationship Id="rId176" Type="http://schemas.openxmlformats.org/officeDocument/2006/relationships/image" Target="media/image179.png"/><Relationship Id="rId175" Type="http://schemas.openxmlformats.org/officeDocument/2006/relationships/image" Target="media/image178.png"/><Relationship Id="rId174" Type="http://schemas.openxmlformats.org/officeDocument/2006/relationships/image" Target="media/image177.png"/><Relationship Id="rId173" Type="http://schemas.openxmlformats.org/officeDocument/2006/relationships/image" Target="media/image176.png"/><Relationship Id="rId172" Type="http://schemas.openxmlformats.org/officeDocument/2006/relationships/image" Target="media/image175.png"/><Relationship Id="rId171" Type="http://schemas.openxmlformats.org/officeDocument/2006/relationships/image" Target="media/image174.png"/><Relationship Id="rId170" Type="http://schemas.openxmlformats.org/officeDocument/2006/relationships/image" Target="media/image173.png"/><Relationship Id="rId17" Type="http://schemas.openxmlformats.org/officeDocument/2006/relationships/image" Target="media/image20.png"/><Relationship Id="rId169" Type="http://schemas.openxmlformats.org/officeDocument/2006/relationships/image" Target="media/image172.png"/><Relationship Id="rId168" Type="http://schemas.openxmlformats.org/officeDocument/2006/relationships/image" Target="media/image171.png"/><Relationship Id="rId167" Type="http://schemas.openxmlformats.org/officeDocument/2006/relationships/image" Target="media/image170.png"/><Relationship Id="rId166" Type="http://schemas.openxmlformats.org/officeDocument/2006/relationships/image" Target="media/image169.png"/><Relationship Id="rId165" Type="http://schemas.openxmlformats.org/officeDocument/2006/relationships/image" Target="media/image168.png"/><Relationship Id="rId164" Type="http://schemas.openxmlformats.org/officeDocument/2006/relationships/image" Target="media/image167.png"/><Relationship Id="rId163" Type="http://schemas.openxmlformats.org/officeDocument/2006/relationships/image" Target="media/image166.png"/><Relationship Id="rId162" Type="http://schemas.openxmlformats.org/officeDocument/2006/relationships/image" Target="media/image165.png"/><Relationship Id="rId161" Type="http://schemas.openxmlformats.org/officeDocument/2006/relationships/image" Target="media/image164.png"/><Relationship Id="rId160" Type="http://schemas.openxmlformats.org/officeDocument/2006/relationships/image" Target="media/image163.png"/><Relationship Id="rId16" Type="http://schemas.openxmlformats.org/officeDocument/2006/relationships/image" Target="media/image19.png"/><Relationship Id="rId159" Type="http://schemas.openxmlformats.org/officeDocument/2006/relationships/image" Target="media/image162.png"/><Relationship Id="rId158" Type="http://schemas.openxmlformats.org/officeDocument/2006/relationships/image" Target="media/image161.png"/><Relationship Id="rId157" Type="http://schemas.openxmlformats.org/officeDocument/2006/relationships/image" Target="media/image160.png"/><Relationship Id="rId156" Type="http://schemas.openxmlformats.org/officeDocument/2006/relationships/image" Target="media/image159.png"/><Relationship Id="rId155" Type="http://schemas.openxmlformats.org/officeDocument/2006/relationships/image" Target="media/image158.png"/><Relationship Id="rId154" Type="http://schemas.openxmlformats.org/officeDocument/2006/relationships/image" Target="media/image157.png"/><Relationship Id="rId153" Type="http://schemas.openxmlformats.org/officeDocument/2006/relationships/image" Target="media/image156.png"/><Relationship Id="rId152" Type="http://schemas.openxmlformats.org/officeDocument/2006/relationships/image" Target="media/image155.png"/><Relationship Id="rId151" Type="http://schemas.openxmlformats.org/officeDocument/2006/relationships/image" Target="media/image154.png"/><Relationship Id="rId150" Type="http://schemas.openxmlformats.org/officeDocument/2006/relationships/image" Target="media/image153.png"/><Relationship Id="rId15" Type="http://schemas.openxmlformats.org/officeDocument/2006/relationships/image" Target="media/image18.png"/><Relationship Id="rId149" Type="http://schemas.openxmlformats.org/officeDocument/2006/relationships/image" Target="media/image152.png"/><Relationship Id="rId148" Type="http://schemas.openxmlformats.org/officeDocument/2006/relationships/image" Target="media/image151.png"/><Relationship Id="rId147" Type="http://schemas.openxmlformats.org/officeDocument/2006/relationships/image" Target="media/image150.png"/><Relationship Id="rId146" Type="http://schemas.openxmlformats.org/officeDocument/2006/relationships/image" Target="media/image149.png"/><Relationship Id="rId145" Type="http://schemas.openxmlformats.org/officeDocument/2006/relationships/image" Target="media/image148.png"/><Relationship Id="rId144" Type="http://schemas.openxmlformats.org/officeDocument/2006/relationships/image" Target="media/image147.png"/><Relationship Id="rId143" Type="http://schemas.openxmlformats.org/officeDocument/2006/relationships/image" Target="media/image146.png"/><Relationship Id="rId142" Type="http://schemas.openxmlformats.org/officeDocument/2006/relationships/image" Target="media/image145.png"/><Relationship Id="rId141" Type="http://schemas.openxmlformats.org/officeDocument/2006/relationships/image" Target="media/image144.png"/><Relationship Id="rId140" Type="http://schemas.openxmlformats.org/officeDocument/2006/relationships/image" Target="media/image143.png"/><Relationship Id="rId14" Type="http://schemas.openxmlformats.org/officeDocument/2006/relationships/image" Target="media/image17.png"/><Relationship Id="rId139" Type="http://schemas.openxmlformats.org/officeDocument/2006/relationships/image" Target="media/image142.png"/><Relationship Id="rId138" Type="http://schemas.openxmlformats.org/officeDocument/2006/relationships/image" Target="media/image141.png"/><Relationship Id="rId137" Type="http://schemas.openxmlformats.org/officeDocument/2006/relationships/image" Target="media/image140.png"/><Relationship Id="rId136" Type="http://schemas.openxmlformats.org/officeDocument/2006/relationships/image" Target="media/image139.png"/><Relationship Id="rId135" Type="http://schemas.openxmlformats.org/officeDocument/2006/relationships/image" Target="media/image138.png"/><Relationship Id="rId134" Type="http://schemas.openxmlformats.org/officeDocument/2006/relationships/image" Target="media/image137.png"/><Relationship Id="rId133" Type="http://schemas.openxmlformats.org/officeDocument/2006/relationships/image" Target="media/image136.png"/><Relationship Id="rId132" Type="http://schemas.openxmlformats.org/officeDocument/2006/relationships/image" Target="media/image135.png"/><Relationship Id="rId131" Type="http://schemas.openxmlformats.org/officeDocument/2006/relationships/image" Target="media/image134.png"/><Relationship Id="rId130" Type="http://schemas.openxmlformats.org/officeDocument/2006/relationships/image" Target="media/image133.png"/><Relationship Id="rId13" Type="http://schemas.openxmlformats.org/officeDocument/2006/relationships/image" Target="media/image16.png"/><Relationship Id="rId129" Type="http://schemas.openxmlformats.org/officeDocument/2006/relationships/image" Target="media/image132.png"/><Relationship Id="rId128" Type="http://schemas.openxmlformats.org/officeDocument/2006/relationships/image" Target="media/image131.png"/><Relationship Id="rId127" Type="http://schemas.openxmlformats.org/officeDocument/2006/relationships/image" Target="media/image130.png"/><Relationship Id="rId126" Type="http://schemas.openxmlformats.org/officeDocument/2006/relationships/image" Target="media/image129.png"/><Relationship Id="rId125" Type="http://schemas.openxmlformats.org/officeDocument/2006/relationships/image" Target="media/image128.png"/><Relationship Id="rId124" Type="http://schemas.openxmlformats.org/officeDocument/2006/relationships/image" Target="media/image127.png"/><Relationship Id="rId123" Type="http://schemas.openxmlformats.org/officeDocument/2006/relationships/image" Target="media/image126.png"/><Relationship Id="rId122" Type="http://schemas.openxmlformats.org/officeDocument/2006/relationships/image" Target="media/image125.png"/><Relationship Id="rId121" Type="http://schemas.openxmlformats.org/officeDocument/2006/relationships/image" Target="media/image124.png"/><Relationship Id="rId120" Type="http://schemas.openxmlformats.org/officeDocument/2006/relationships/image" Target="media/image123.png"/><Relationship Id="rId12" Type="http://schemas.openxmlformats.org/officeDocument/2006/relationships/image" Target="media/image15.png"/><Relationship Id="rId119" Type="http://schemas.openxmlformats.org/officeDocument/2006/relationships/image" Target="media/image122.png"/><Relationship Id="rId118" Type="http://schemas.openxmlformats.org/officeDocument/2006/relationships/image" Target="media/image121.png"/><Relationship Id="rId117" Type="http://schemas.openxmlformats.org/officeDocument/2006/relationships/image" Target="media/image120.png"/><Relationship Id="rId116" Type="http://schemas.openxmlformats.org/officeDocument/2006/relationships/image" Target="media/image119.png"/><Relationship Id="rId115" Type="http://schemas.openxmlformats.org/officeDocument/2006/relationships/image" Target="media/image118.png"/><Relationship Id="rId114" Type="http://schemas.openxmlformats.org/officeDocument/2006/relationships/image" Target="media/image117.png"/><Relationship Id="rId113" Type="http://schemas.openxmlformats.org/officeDocument/2006/relationships/image" Target="media/image116.png"/><Relationship Id="rId112" Type="http://schemas.openxmlformats.org/officeDocument/2006/relationships/image" Target="media/image115.png"/><Relationship Id="rId111" Type="http://schemas.openxmlformats.org/officeDocument/2006/relationships/image" Target="media/image114.png"/><Relationship Id="rId110" Type="http://schemas.openxmlformats.org/officeDocument/2006/relationships/image" Target="media/image113.png"/><Relationship Id="rId11" Type="http://schemas.openxmlformats.org/officeDocument/2006/relationships/image" Target="media/image14.png"/><Relationship Id="rId109" Type="http://schemas.openxmlformats.org/officeDocument/2006/relationships/image" Target="media/image112.png"/><Relationship Id="rId108" Type="http://schemas.openxmlformats.org/officeDocument/2006/relationships/image" Target="media/image111.png"/><Relationship Id="rId107" Type="http://schemas.openxmlformats.org/officeDocument/2006/relationships/image" Target="media/image110.png"/><Relationship Id="rId106" Type="http://schemas.openxmlformats.org/officeDocument/2006/relationships/image" Target="media/image109.png"/><Relationship Id="rId105" Type="http://schemas.openxmlformats.org/officeDocument/2006/relationships/image" Target="media/image108.png"/><Relationship Id="rId104" Type="http://schemas.openxmlformats.org/officeDocument/2006/relationships/image" Target="media/image107.png"/><Relationship Id="rId103" Type="http://schemas.openxmlformats.org/officeDocument/2006/relationships/image" Target="media/image106.png"/><Relationship Id="rId102" Type="http://schemas.openxmlformats.org/officeDocument/2006/relationships/image" Target="media/image105.png"/><Relationship Id="rId101" Type="http://schemas.openxmlformats.org/officeDocument/2006/relationships/image" Target="media/image104.png"/><Relationship Id="rId100" Type="http://schemas.openxmlformats.org/officeDocument/2006/relationships/image" Target="media/image103.png"/><Relationship Id="rId10" Type="http://schemas.openxmlformats.org/officeDocument/2006/relationships/image" Target="media/image13.png"/><Relationship Id="rId1" Type="http://schemas.openxmlformats.org/officeDocument/2006/relationships/image" Target="media/image4.png"/></Relationships>
</file>

<file path=xl/_rels/workbook.xml.rels><?xml version="1.0" encoding="UTF-8" standalone="yes"?>
<Relationships xmlns="http://schemas.openxmlformats.org/package/2006/relationships"><Relationship Id="rId7" Type="http://www.wps.cn/officeDocument/2020/cellImage" Target="cellimages.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11</xdr:col>
      <xdr:colOff>0</xdr:colOff>
      <xdr:row>2459</xdr:row>
      <xdr:rowOff>336550</xdr:rowOff>
    </xdr:from>
    <xdr:to>
      <xdr:col>21</xdr:col>
      <xdr:colOff>232410</xdr:colOff>
      <xdr:row>2471</xdr:row>
      <xdr:rowOff>60325</xdr:rowOff>
    </xdr:to>
    <xdr:pic>
      <xdr:nvPicPr>
        <xdr:cNvPr id="2" name="图片 1"/>
        <xdr:cNvPicPr>
          <a:picLocks noChangeAspect="1"/>
        </xdr:cNvPicPr>
      </xdr:nvPicPr>
      <xdr:blipFill>
        <a:blip r:embed="rId1"/>
        <a:stretch>
          <a:fillRect/>
        </a:stretch>
      </xdr:blipFill>
      <xdr:spPr>
        <a:xfrm>
          <a:off x="18003520" y="174542450"/>
          <a:ext cx="7248525" cy="4143375"/>
        </a:xfrm>
        <a:prstGeom prst="rect">
          <a:avLst/>
        </a:prstGeom>
        <a:noFill/>
        <a:ln w="9525">
          <a:noFill/>
        </a:ln>
      </xdr:spPr>
    </xdr:pic>
    <xdr:clientData/>
  </xdr:twoCellAnchor>
  <xdr:twoCellAnchor editAs="oneCell">
    <xdr:from>
      <xdr:col>11</xdr:col>
      <xdr:colOff>0</xdr:colOff>
      <xdr:row>2459</xdr:row>
      <xdr:rowOff>336550</xdr:rowOff>
    </xdr:from>
    <xdr:to>
      <xdr:col>21</xdr:col>
      <xdr:colOff>232410</xdr:colOff>
      <xdr:row>2471</xdr:row>
      <xdr:rowOff>60325</xdr:rowOff>
    </xdr:to>
    <xdr:pic>
      <xdr:nvPicPr>
        <xdr:cNvPr id="3" name="图片 2"/>
        <xdr:cNvPicPr>
          <a:picLocks noChangeAspect="1"/>
        </xdr:cNvPicPr>
      </xdr:nvPicPr>
      <xdr:blipFill>
        <a:blip r:embed="rId1"/>
        <a:stretch>
          <a:fillRect/>
        </a:stretch>
      </xdr:blipFill>
      <xdr:spPr>
        <a:xfrm>
          <a:off x="18003520" y="174542450"/>
          <a:ext cx="7248525" cy="4143375"/>
        </a:xfrm>
        <a:prstGeom prst="rect">
          <a:avLst/>
        </a:prstGeom>
        <a:noFill/>
        <a:ln w="9525">
          <a:noFill/>
        </a:ln>
      </xdr:spPr>
    </xdr:pic>
    <xdr:clientData/>
  </xdr:twoCellAnchor>
  <xdr:twoCellAnchor editAs="oneCell">
    <xdr:from>
      <xdr:col>11</xdr:col>
      <xdr:colOff>0</xdr:colOff>
      <xdr:row>2460</xdr:row>
      <xdr:rowOff>336550</xdr:rowOff>
    </xdr:from>
    <xdr:to>
      <xdr:col>21</xdr:col>
      <xdr:colOff>232410</xdr:colOff>
      <xdr:row>2472</xdr:row>
      <xdr:rowOff>60325</xdr:rowOff>
    </xdr:to>
    <xdr:pic>
      <xdr:nvPicPr>
        <xdr:cNvPr id="4" name="图片 3"/>
        <xdr:cNvPicPr>
          <a:picLocks noChangeAspect="1"/>
        </xdr:cNvPicPr>
      </xdr:nvPicPr>
      <xdr:blipFill>
        <a:blip r:embed="rId1"/>
        <a:stretch>
          <a:fillRect/>
        </a:stretch>
      </xdr:blipFill>
      <xdr:spPr>
        <a:xfrm>
          <a:off x="18003520" y="174910750"/>
          <a:ext cx="7248525" cy="4143375"/>
        </a:xfrm>
        <a:prstGeom prst="rect">
          <a:avLst/>
        </a:prstGeom>
        <a:noFill/>
        <a:ln w="9525">
          <a:noFill/>
        </a:ln>
      </xdr:spPr>
    </xdr:pic>
    <xdr:clientData/>
  </xdr:twoCellAnchor>
  <xdr:twoCellAnchor editAs="oneCell">
    <xdr:from>
      <xdr:col>11</xdr:col>
      <xdr:colOff>0</xdr:colOff>
      <xdr:row>2459</xdr:row>
      <xdr:rowOff>336550</xdr:rowOff>
    </xdr:from>
    <xdr:to>
      <xdr:col>20</xdr:col>
      <xdr:colOff>603885</xdr:colOff>
      <xdr:row>2470</xdr:row>
      <xdr:rowOff>352425</xdr:rowOff>
    </xdr:to>
    <xdr:pic>
      <xdr:nvPicPr>
        <xdr:cNvPr id="5" name="图片 4"/>
        <xdr:cNvPicPr>
          <a:picLocks noChangeAspect="1"/>
        </xdr:cNvPicPr>
      </xdr:nvPicPr>
      <xdr:blipFill>
        <a:blip r:embed="rId2"/>
        <a:stretch>
          <a:fillRect/>
        </a:stretch>
      </xdr:blipFill>
      <xdr:spPr>
        <a:xfrm>
          <a:off x="18003520" y="174542450"/>
          <a:ext cx="6934200" cy="4067175"/>
        </a:xfrm>
        <a:prstGeom prst="rect">
          <a:avLst/>
        </a:prstGeom>
        <a:noFill/>
        <a:ln w="9525">
          <a:noFill/>
        </a:ln>
      </xdr:spPr>
    </xdr:pic>
    <xdr:clientData/>
  </xdr:twoCellAnchor>
  <xdr:twoCellAnchor editAs="oneCell">
    <xdr:from>
      <xdr:col>10</xdr:col>
      <xdr:colOff>0</xdr:colOff>
      <xdr:row>2468</xdr:row>
      <xdr:rowOff>336550</xdr:rowOff>
    </xdr:from>
    <xdr:to>
      <xdr:col>15</xdr:col>
      <xdr:colOff>308610</xdr:colOff>
      <xdr:row>2479</xdr:row>
      <xdr:rowOff>352425</xdr:rowOff>
    </xdr:to>
    <xdr:pic>
      <xdr:nvPicPr>
        <xdr:cNvPr id="6" name="图片 5"/>
        <xdr:cNvPicPr>
          <a:picLocks noChangeAspect="1"/>
        </xdr:cNvPicPr>
      </xdr:nvPicPr>
      <xdr:blipFill>
        <a:blip r:embed="rId2"/>
        <a:stretch>
          <a:fillRect/>
        </a:stretch>
      </xdr:blipFill>
      <xdr:spPr>
        <a:xfrm>
          <a:off x="16336645" y="177857150"/>
          <a:ext cx="6934200" cy="4067175"/>
        </a:xfrm>
        <a:prstGeom prst="rect">
          <a:avLst/>
        </a:prstGeom>
        <a:noFill/>
        <a:ln w="9525">
          <a:noFill/>
        </a:ln>
      </xdr:spPr>
    </xdr:pic>
    <xdr:clientData/>
  </xdr:twoCellAnchor>
  <xdr:twoCellAnchor editAs="oneCell">
    <xdr:from>
      <xdr:col>11</xdr:col>
      <xdr:colOff>0</xdr:colOff>
      <xdr:row>2459</xdr:row>
      <xdr:rowOff>336550</xdr:rowOff>
    </xdr:from>
    <xdr:to>
      <xdr:col>19</xdr:col>
      <xdr:colOff>546735</xdr:colOff>
      <xdr:row>2468</xdr:row>
      <xdr:rowOff>79375</xdr:rowOff>
    </xdr:to>
    <xdr:pic>
      <xdr:nvPicPr>
        <xdr:cNvPr id="7" name="图片 6"/>
        <xdr:cNvPicPr>
          <a:picLocks noChangeAspect="1"/>
        </xdr:cNvPicPr>
      </xdr:nvPicPr>
      <xdr:blipFill>
        <a:blip r:embed="rId3"/>
        <a:stretch>
          <a:fillRect/>
        </a:stretch>
      </xdr:blipFill>
      <xdr:spPr>
        <a:xfrm>
          <a:off x="18003520" y="174542450"/>
          <a:ext cx="6191250" cy="3057525"/>
        </a:xfrm>
        <a:prstGeom prst="rect">
          <a:avLst/>
        </a:prstGeom>
        <a:noFill/>
        <a:ln w="9525">
          <a:noFill/>
        </a:ln>
      </xdr:spPr>
    </xdr:pic>
    <xdr:clientData/>
  </xdr:twoCellAnchor>
  <xdr:twoCellAnchor editAs="oneCell">
    <xdr:from>
      <xdr:col>10</xdr:col>
      <xdr:colOff>0</xdr:colOff>
      <xdr:row>2475</xdr:row>
      <xdr:rowOff>336550</xdr:rowOff>
    </xdr:from>
    <xdr:to>
      <xdr:col>14</xdr:col>
      <xdr:colOff>251460</xdr:colOff>
      <xdr:row>2484</xdr:row>
      <xdr:rowOff>79375</xdr:rowOff>
    </xdr:to>
    <xdr:pic>
      <xdr:nvPicPr>
        <xdr:cNvPr id="8" name="图片 7"/>
        <xdr:cNvPicPr>
          <a:picLocks noChangeAspect="1"/>
        </xdr:cNvPicPr>
      </xdr:nvPicPr>
      <xdr:blipFill>
        <a:blip r:embed="rId3"/>
        <a:stretch>
          <a:fillRect/>
        </a:stretch>
      </xdr:blipFill>
      <xdr:spPr>
        <a:xfrm>
          <a:off x="16336645" y="180435250"/>
          <a:ext cx="6191250" cy="3057525"/>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999" Type="http://schemas.openxmlformats.org/officeDocument/2006/relationships/hyperlink" Target="http://lssggzy.lishui.gov.cn/art/2022/4/21/art_1229661852_187693.html" TargetMode="External"/><Relationship Id="rId998" Type="http://schemas.openxmlformats.org/officeDocument/2006/relationships/hyperlink" Target="http://lssggzy.lishui.gov.cn/art/2022/4/21/art_1229661923_187571.html" TargetMode="External"/><Relationship Id="rId997" Type="http://schemas.openxmlformats.org/officeDocument/2006/relationships/hyperlink" Target="http://lssggzy.lishui.gov.cn/art/2022/4/21/art_1229661852_187702.html" TargetMode="External"/><Relationship Id="rId996" Type="http://schemas.openxmlformats.org/officeDocument/2006/relationships/hyperlink" Target="http://lssggzy.lishui.gov.cn/art/2022/4/21/art_1229661956_188458.html" TargetMode="External"/><Relationship Id="rId995" Type="http://schemas.openxmlformats.org/officeDocument/2006/relationships/hyperlink" Target="http://lssggzy.lishui.gov.cn/art/2022/4/20/art_1229661812_187788.html" TargetMode="External"/><Relationship Id="rId994" Type="http://schemas.openxmlformats.org/officeDocument/2006/relationships/hyperlink" Target="http://lssggzy.lishui.gov.cn/art/2022/4/20/art_1229662157_187812.html" TargetMode="External"/><Relationship Id="rId993" Type="http://schemas.openxmlformats.org/officeDocument/2006/relationships/hyperlink" Target="http://lssggzy.lishui.gov.cn/art/2022/4/19/art_1229661812_187775.html" TargetMode="External"/><Relationship Id="rId992" Type="http://schemas.openxmlformats.org/officeDocument/2006/relationships/hyperlink" Target="http://lssggzy.lishui.gov.cn/art/2022/4/19/art_1229662056_187764.html" TargetMode="External"/><Relationship Id="rId991" Type="http://schemas.openxmlformats.org/officeDocument/2006/relationships/hyperlink" Target="http://lssggzy.lishui.gov.cn/art/2022/4/19/art_1229662157_187800.html" TargetMode="External"/><Relationship Id="rId990" Type="http://schemas.openxmlformats.org/officeDocument/2006/relationships/hyperlink" Target="http://lssggzy.lishui.gov.cn/art/2022/4/19/art_1229661812_187782.html" TargetMode="External"/><Relationship Id="rId99" Type="http://schemas.openxmlformats.org/officeDocument/2006/relationships/hyperlink" Target="http://lssggzy.lishui.gov.cn/art/2023/4/24/art_1229661956_203344.html" TargetMode="External"/><Relationship Id="rId989" Type="http://schemas.openxmlformats.org/officeDocument/2006/relationships/hyperlink" Target="http://lssggzy.lishui.gov.cn/art/2022/4/18/art_1229662056_187753.html" TargetMode="External"/><Relationship Id="rId988" Type="http://schemas.openxmlformats.org/officeDocument/2006/relationships/hyperlink" Target="http://lssggzy.lishui.gov.cn/art/2022/4/18/art_1229662056_187744.html" TargetMode="External"/><Relationship Id="rId987" Type="http://schemas.openxmlformats.org/officeDocument/2006/relationships/hyperlink" Target="http://lssggzy.lishui.gov.cn/art/2022/4/18/art_1229661812_187767.html" TargetMode="External"/><Relationship Id="rId986" Type="http://schemas.openxmlformats.org/officeDocument/2006/relationships/hyperlink" Target="http://lssggzy.lishui.gov.cn/art/2022/4/18/art_1229661923_187568.html" TargetMode="External"/><Relationship Id="rId985" Type="http://schemas.openxmlformats.org/officeDocument/2006/relationships/hyperlink" Target="http://lssggzy.lishui.gov.cn/art/2022/4/15/art_1229662056_187736.html" TargetMode="External"/><Relationship Id="rId984" Type="http://schemas.openxmlformats.org/officeDocument/2006/relationships/hyperlink" Target="http://lssggzy.lishui.gov.cn/art/2022/4/15/art_1229661956_188457.html" TargetMode="External"/><Relationship Id="rId983" Type="http://schemas.openxmlformats.org/officeDocument/2006/relationships/hyperlink" Target="http://lssggzy.lishui.gov.cn/art/2022/4/15/art_1229661812_187757.html" TargetMode="External"/><Relationship Id="rId982" Type="http://schemas.openxmlformats.org/officeDocument/2006/relationships/hyperlink" Target="http://lssggzy.lishui.gov.cn/art/2022/4/15/art_1229661956_188456.html" TargetMode="External"/><Relationship Id="rId981" Type="http://schemas.openxmlformats.org/officeDocument/2006/relationships/hyperlink" Target="http://lssggzy.lishui.gov.cn/art/2022/4/15/art_1229662190_187633.html" TargetMode="External"/><Relationship Id="rId980" Type="http://schemas.openxmlformats.org/officeDocument/2006/relationships/hyperlink" Target="http://lssggzy.lishui.gov.cn/art/2022/4/14/art_1229662157_187792.html" TargetMode="External"/><Relationship Id="rId98" Type="http://schemas.openxmlformats.org/officeDocument/2006/relationships/hyperlink" Target="http://lssggzy.lishui.gov.cn/art/2023/4/21/art_1229661956_203155.html" TargetMode="External"/><Relationship Id="rId979" Type="http://schemas.openxmlformats.org/officeDocument/2006/relationships/hyperlink" Target="http://lssggzy.lishui.gov.cn/art/2022/4/14/art_1229661812_187750.html" TargetMode="External"/><Relationship Id="rId978" Type="http://schemas.openxmlformats.org/officeDocument/2006/relationships/hyperlink" Target="http://lssggzy.lishui.gov.cn/art/2022/4/12/art_1229662157_187781.html" TargetMode="External"/><Relationship Id="rId977" Type="http://schemas.openxmlformats.org/officeDocument/2006/relationships/hyperlink" Target="http://lssggzy.lishui.gov.cn/art/2022/4/11/art_1229662056_187726.html" TargetMode="External"/><Relationship Id="rId976" Type="http://schemas.openxmlformats.org/officeDocument/2006/relationships/hyperlink" Target="http://lssggzy.lishui.gov.cn/art/2022/4/11/art_1229661852_187687.html" TargetMode="External"/><Relationship Id="rId975" Type="http://schemas.openxmlformats.org/officeDocument/2006/relationships/hyperlink" Target="http://lssggzy.lishui.gov.cn/art/2022/4/8/art_1229661852_187681.html" TargetMode="External"/><Relationship Id="rId974" Type="http://schemas.openxmlformats.org/officeDocument/2006/relationships/hyperlink" Target="http://lssggzy.lishui.gov.cn/art/2022/4/8/art_1229661812_187742.html" TargetMode="External"/><Relationship Id="rId973" Type="http://schemas.openxmlformats.org/officeDocument/2006/relationships/hyperlink" Target="http://lssggzy.lishui.gov.cn/art/2022/4/7/art_1229662089_187642.html" TargetMode="External"/><Relationship Id="rId972" Type="http://schemas.openxmlformats.org/officeDocument/2006/relationships/hyperlink" Target="http://lssggzy.lishui.gov.cn/art/2022/4/7/art_1229662089_187636.html" TargetMode="External"/><Relationship Id="rId971" Type="http://schemas.openxmlformats.org/officeDocument/2006/relationships/hyperlink" Target="http://lssggzy.lishui.gov.cn/art/2022/4/7/art_1229662124_187662.html" TargetMode="External"/><Relationship Id="rId970" Type="http://schemas.openxmlformats.org/officeDocument/2006/relationships/hyperlink" Target="http://lssggzy.lishui.gov.cn/art/2022/4/6/art_1229662190_187627.html" TargetMode="External"/><Relationship Id="rId97" Type="http://schemas.openxmlformats.org/officeDocument/2006/relationships/hyperlink" Target="http://lssggzy.lishui.gov.cn/art/2023/4/20/art_1229661852_202962.html" TargetMode="External"/><Relationship Id="rId969" Type="http://schemas.openxmlformats.org/officeDocument/2006/relationships/hyperlink" Target="http://lssggzy.lishui.gov.cn/art/2022/4/2/art_1229662089_187630.html" TargetMode="External"/><Relationship Id="rId968" Type="http://schemas.openxmlformats.org/officeDocument/2006/relationships/hyperlink" Target="http://lssggzy.lishui.gov.cn/art/2022/4/2/art_1229662089_187623.html" TargetMode="External"/><Relationship Id="rId967" Type="http://schemas.openxmlformats.org/officeDocument/2006/relationships/hyperlink" Target="http://lssggzy.lishui.gov.cn/art/2022/4/2/art_1229662089_187617.html" TargetMode="External"/><Relationship Id="rId966" Type="http://schemas.openxmlformats.org/officeDocument/2006/relationships/hyperlink" Target="http://lssggzy.lishui.gov.cn/art/2022/3/31/art_1229661812_187734.html" TargetMode="External"/><Relationship Id="rId965" Type="http://schemas.openxmlformats.org/officeDocument/2006/relationships/hyperlink" Target="http://lssggzy.lishui.gov.cn/art/2022/3/30/art_1229661812_187719.html" TargetMode="External"/><Relationship Id="rId964" Type="http://schemas.openxmlformats.org/officeDocument/2006/relationships/hyperlink" Target="http://lssggzy.lishui.gov.cn/art/2022/3/30/art_1229661812_187725.html" TargetMode="External"/><Relationship Id="rId963" Type="http://schemas.openxmlformats.org/officeDocument/2006/relationships/hyperlink" Target="http://lssggzy.lishui.gov.cn/art/2022/3/30/art_1229662124_187656.html" TargetMode="External"/><Relationship Id="rId962" Type="http://schemas.openxmlformats.org/officeDocument/2006/relationships/hyperlink" Target="http://lssggzy.lishui.gov.cn/art/2022/3/28/art_1229661852_187676.html" TargetMode="External"/><Relationship Id="rId961" Type="http://schemas.openxmlformats.org/officeDocument/2006/relationships/hyperlink" Target="http://lssggzy.lishui.gov.cn/art/2022/3/28/art_1229661989_187871.html" TargetMode="External"/><Relationship Id="rId960" Type="http://schemas.openxmlformats.org/officeDocument/2006/relationships/hyperlink" Target="http://lssggzy.lishui.gov.cn/art/2022/3/28/art_1229661812_187710.html" TargetMode="External"/><Relationship Id="rId96" Type="http://schemas.openxmlformats.org/officeDocument/2006/relationships/hyperlink" Target="http://lssggzy.lishui.gov.cn/art/2023/4/20/art_1229661852_202944.html" TargetMode="External"/><Relationship Id="rId959" Type="http://schemas.openxmlformats.org/officeDocument/2006/relationships/hyperlink" Target="http://lssggzy.lishui.gov.cn/art/2022/3/25/art_1229662190_187621.html" TargetMode="External"/><Relationship Id="rId958" Type="http://schemas.openxmlformats.org/officeDocument/2006/relationships/hyperlink" Target="http://lssggzy.lishui.gov.cn/art/2022/3/25/art_1229662190_187615.html" TargetMode="External"/><Relationship Id="rId957" Type="http://schemas.openxmlformats.org/officeDocument/2006/relationships/hyperlink" Target="http://lssggzy.lishui.gov.cn/art/2022/3/25/art_1229662089_187612.html" TargetMode="External"/><Relationship Id="rId956" Type="http://schemas.openxmlformats.org/officeDocument/2006/relationships/hyperlink" Target="http://lssggzy.lishui.gov.cn/art/2022/3/24/art_1229662124_187649.html" TargetMode="External"/><Relationship Id="rId955" Type="http://schemas.openxmlformats.org/officeDocument/2006/relationships/hyperlink" Target="http://lssggzy.lishui.gov.cn/art/2022/3/24/art_1229661989_187863.html" TargetMode="External"/><Relationship Id="rId954" Type="http://schemas.openxmlformats.org/officeDocument/2006/relationships/hyperlink" Target="http://lssggzy.lishui.gov.cn/art/2022/3/23/art_1229661989_187854.html" TargetMode="External"/><Relationship Id="rId953" Type="http://schemas.openxmlformats.org/officeDocument/2006/relationships/hyperlink" Target="http://lssggzy.lishui.gov.cn/art/2022/3/23/art_1229661812_187701.html" TargetMode="External"/><Relationship Id="rId952" Type="http://schemas.openxmlformats.org/officeDocument/2006/relationships/hyperlink" Target="http://lssggzy.lishui.gov.cn/art/2022/3/22/art_1229661812_187692.html" TargetMode="External"/><Relationship Id="rId951" Type="http://schemas.openxmlformats.org/officeDocument/2006/relationships/hyperlink" Target="http://lssggzy.lishui.gov.cn/art/2022/3/21/art_1229661812_187689.html" TargetMode="External"/><Relationship Id="rId950" Type="http://schemas.openxmlformats.org/officeDocument/2006/relationships/hyperlink" Target="http://lssggzy.lishui.gov.cn/art/2022/3/21/art_1229662124_187643.html" TargetMode="External"/><Relationship Id="rId95" Type="http://schemas.openxmlformats.org/officeDocument/2006/relationships/hyperlink" Target="http://lssggzy.lishui.gov.cn/art/2023/4/20/art_1229661852_202855.html" TargetMode="External"/><Relationship Id="rId949" Type="http://schemas.openxmlformats.org/officeDocument/2006/relationships/hyperlink" Target="http://lssggzy.lishui.gov.cn/art/2022/3/16/art_1229661812_187684.html" TargetMode="External"/><Relationship Id="rId948" Type="http://schemas.openxmlformats.org/officeDocument/2006/relationships/hyperlink" Target="http://lssggzy.lishui.gov.cn/art/2022/3/15/art_1229661989_187845.html" TargetMode="External"/><Relationship Id="rId947" Type="http://schemas.openxmlformats.org/officeDocument/2006/relationships/hyperlink" Target="http://lssggzy.lishui.gov.cn/art/2022/3/14/art_1229661812_187679.html" TargetMode="External"/><Relationship Id="rId946" Type="http://schemas.openxmlformats.org/officeDocument/2006/relationships/hyperlink" Target="http://lssggzy.lishui.gov.cn/art/2022/3/9/art_1229662190_187609.html" TargetMode="External"/><Relationship Id="rId945" Type="http://schemas.openxmlformats.org/officeDocument/2006/relationships/hyperlink" Target="http://lssggzy.lishui.gov.cn/art/2022/3/8/art_1229661923_187562.html" TargetMode="External"/><Relationship Id="rId944" Type="http://schemas.openxmlformats.org/officeDocument/2006/relationships/hyperlink" Target="http://lssggzy.lishui.gov.cn/art/2022/3/8/art_1229662190_187603.html" TargetMode="External"/><Relationship Id="rId943" Type="http://schemas.openxmlformats.org/officeDocument/2006/relationships/hyperlink" Target="http://lssggzy.lishui.gov.cn/art/2022/3/7/art_1229661812_187673.html" TargetMode="External"/><Relationship Id="rId942" Type="http://schemas.openxmlformats.org/officeDocument/2006/relationships/hyperlink" Target="http://lssggzy.lishui.gov.cn/art/2022/3/7/art_1229661852_187668.html" TargetMode="External"/><Relationship Id="rId941" Type="http://schemas.openxmlformats.org/officeDocument/2006/relationships/hyperlink" Target="http://lssggzy.lishui.gov.cn/art/2022/3/4/art_1229661852_187665.html" TargetMode="External"/><Relationship Id="rId940" Type="http://schemas.openxmlformats.org/officeDocument/2006/relationships/hyperlink" Target="http://lssggzy.lishui.gov.cn/art/2022/3/3/art_1229661812_187661.html" TargetMode="External"/><Relationship Id="rId94" Type="http://schemas.openxmlformats.org/officeDocument/2006/relationships/hyperlink" Target="http://lssggzy.lishui.gov.cn/art/2023/4/20/art_1229662190_202903.html" TargetMode="External"/><Relationship Id="rId939" Type="http://schemas.openxmlformats.org/officeDocument/2006/relationships/hyperlink" Target="http://lssggzy.lishui.gov.cn/art/2022/3/3/art_1229661812_187667.html" TargetMode="External"/><Relationship Id="rId938" Type="http://schemas.openxmlformats.org/officeDocument/2006/relationships/hyperlink" Target="http://lssggzy.lishui.gov.cn/art/2022/3/2/art_1229662056_187708.html" TargetMode="External"/><Relationship Id="rId937" Type="http://schemas.openxmlformats.org/officeDocument/2006/relationships/hyperlink" Target="http://lssggzy.lishui.gov.cn/art/2022/3/1/art_1229661852_187659.html" TargetMode="External"/><Relationship Id="rId936" Type="http://schemas.openxmlformats.org/officeDocument/2006/relationships/hyperlink" Target="http://lssggzy.lishui.gov.cn/art/2022/3/1/art_1229661812_187655.html" TargetMode="External"/><Relationship Id="rId935" Type="http://schemas.openxmlformats.org/officeDocument/2006/relationships/hyperlink" Target="http://lssggzy.lishui.gov.cn/art/2022/3/1/art_1229661956_188455.html" TargetMode="External"/><Relationship Id="rId934" Type="http://schemas.openxmlformats.org/officeDocument/2006/relationships/hyperlink" Target="http://lssggzy.lishui.gov.cn/art/2022/2/28/art_1229662157_187755.html" TargetMode="External"/><Relationship Id="rId933" Type="http://schemas.openxmlformats.org/officeDocument/2006/relationships/hyperlink" Target="http://lssggzy.lishui.gov.cn/art/2022/2/25/art_1229661812_187650.html" TargetMode="External"/><Relationship Id="rId932" Type="http://schemas.openxmlformats.org/officeDocument/2006/relationships/hyperlink" Target="http://lssggzy.lishui.gov.cn/art/2022/2/25/art_1229661812_187644.html" TargetMode="External"/><Relationship Id="rId931" Type="http://schemas.openxmlformats.org/officeDocument/2006/relationships/hyperlink" Target="http://lssggzy.lishui.gov.cn/art/2022/2/24/art_1229661852_187652.html" TargetMode="External"/><Relationship Id="rId930" Type="http://schemas.openxmlformats.org/officeDocument/2006/relationships/hyperlink" Target="http://lssggzy.lishui.gov.cn/art/2022/2/23/art_1229661812_187634.html" TargetMode="External"/><Relationship Id="rId93" Type="http://schemas.openxmlformats.org/officeDocument/2006/relationships/hyperlink" Target="http://lssggzy.lishui.gov.cn/art/2023/4/19/art_1229662056_202758.html" TargetMode="External"/><Relationship Id="rId929" Type="http://schemas.openxmlformats.org/officeDocument/2006/relationships/hyperlink" Target="http://lssggzy.lishui.gov.cn/art/2022/2/23/art_1229661812_187639.html" TargetMode="External"/><Relationship Id="rId928" Type="http://schemas.openxmlformats.org/officeDocument/2006/relationships/hyperlink" Target="http://lssggzy.lishui.gov.cn/art/2022/2/22/art_1229662089_187605.html" TargetMode="External"/><Relationship Id="rId927" Type="http://schemas.openxmlformats.org/officeDocument/2006/relationships/hyperlink" Target="http://lssggzy.lishui.gov.cn/art/2022/2/22/art_1229661956_188454.html" TargetMode="External"/><Relationship Id="rId926" Type="http://schemas.openxmlformats.org/officeDocument/2006/relationships/hyperlink" Target="http://lssggzy.lishui.gov.cn/art/2022/2/21/art_1229661852_187610.html" TargetMode="External"/><Relationship Id="rId925" Type="http://schemas.openxmlformats.org/officeDocument/2006/relationships/hyperlink" Target="http://lssggzy.lishui.gov.cn/art/2022/2/21/art_1229661852_187646.html" TargetMode="External"/><Relationship Id="rId924" Type="http://schemas.openxmlformats.org/officeDocument/2006/relationships/hyperlink" Target="http://lssggzy.lishui.gov.cn/art/2022/2/21/art_1229661852_187616.html" TargetMode="External"/><Relationship Id="rId923" Type="http://schemas.openxmlformats.org/officeDocument/2006/relationships/hyperlink" Target="http://lssggzy.lishui.gov.cn/art/2022/2/21/art_1229661852_187629.html" TargetMode="External"/><Relationship Id="rId922" Type="http://schemas.openxmlformats.org/officeDocument/2006/relationships/hyperlink" Target="http://lssggzy.lishui.gov.cn/art/2022/2/21/art_1229661852_187622.html" TargetMode="External"/><Relationship Id="rId921" Type="http://schemas.openxmlformats.org/officeDocument/2006/relationships/hyperlink" Target="http://lssggzy.lishui.gov.cn/art/2022/2/21/art_1229661852_187641.html" TargetMode="External"/><Relationship Id="rId920" Type="http://schemas.openxmlformats.org/officeDocument/2006/relationships/hyperlink" Target="http://lssggzy.lishui.gov.cn/art/2022/2/21/art_1229661956_188453.html" TargetMode="External"/><Relationship Id="rId92" Type="http://schemas.openxmlformats.org/officeDocument/2006/relationships/hyperlink" Target="http://lssggzy.lishui.gov.cn/art/2023/4/18/art_1229662089_202586.html" TargetMode="External"/><Relationship Id="rId919" Type="http://schemas.openxmlformats.org/officeDocument/2006/relationships/hyperlink" Target="http://lssggzy.lishui.gov.cn/art/2022/2/21/art_1229662089_187600.html" TargetMode="External"/><Relationship Id="rId918" Type="http://schemas.openxmlformats.org/officeDocument/2006/relationships/hyperlink" Target="http://lssggzy.lishui.gov.cn/art/2022/2/21/art_1229661852_187635.html" TargetMode="External"/><Relationship Id="rId917" Type="http://schemas.openxmlformats.org/officeDocument/2006/relationships/hyperlink" Target="http://lssggzy.lishui.gov.cn/art/2022/2/18/art_1229662190_187597.html" TargetMode="External"/><Relationship Id="rId916" Type="http://schemas.openxmlformats.org/officeDocument/2006/relationships/hyperlink" Target="http://lssggzy.lishui.gov.cn/art/2022/2/18/art_1229661956_188452.html" TargetMode="External"/><Relationship Id="rId915" Type="http://schemas.openxmlformats.org/officeDocument/2006/relationships/hyperlink" Target="http://lssggzy.lishui.gov.cn/art/2022/2/18/art_1229661812_187628.html" TargetMode="External"/><Relationship Id="rId914" Type="http://schemas.openxmlformats.org/officeDocument/2006/relationships/hyperlink" Target="http://lssggzy.lishui.gov.cn/art/2022/2/17/art_1229661812_187624.html" TargetMode="External"/><Relationship Id="rId913" Type="http://schemas.openxmlformats.org/officeDocument/2006/relationships/hyperlink" Target="http://lssggzy.lishui.gov.cn/art/2022/2/17/art_1229661852_187604.html" TargetMode="External"/><Relationship Id="rId912" Type="http://schemas.openxmlformats.org/officeDocument/2006/relationships/hyperlink" Target="http://lssggzy.lishui.gov.cn/art/2022/2/17/art_1229661956_188451.html" TargetMode="External"/><Relationship Id="rId911" Type="http://schemas.openxmlformats.org/officeDocument/2006/relationships/hyperlink" Target="http://lssggzy.lishui.gov.cn/art/2022/2/17/art_1229661812_187619.html" TargetMode="External"/><Relationship Id="rId910" Type="http://schemas.openxmlformats.org/officeDocument/2006/relationships/hyperlink" Target="http://lssggzy.lishui.gov.cn/art/2022/2/15/art_1229661812_187613.html" TargetMode="External"/><Relationship Id="rId91" Type="http://schemas.openxmlformats.org/officeDocument/2006/relationships/hyperlink" Target="http://lssggzy.lishui.gov.cn/art/2023/4/17/art_1229661956_202582.html" TargetMode="External"/><Relationship Id="rId909" Type="http://schemas.openxmlformats.org/officeDocument/2006/relationships/hyperlink" Target="http://lssggzy.lishui.gov.cn/art/2022/2/14/art_1229661852_187599.html" TargetMode="External"/><Relationship Id="rId908" Type="http://schemas.openxmlformats.org/officeDocument/2006/relationships/hyperlink" Target="http://lssggzy.lishui.gov.cn/art/2022/2/11/art_1229662190_187591.html" TargetMode="External"/><Relationship Id="rId907" Type="http://schemas.openxmlformats.org/officeDocument/2006/relationships/hyperlink" Target="http://lssggzy.lishui.gov.cn/art/2022/2/11/art_1229662124_187637.html" TargetMode="External"/><Relationship Id="rId906" Type="http://schemas.openxmlformats.org/officeDocument/2006/relationships/hyperlink" Target="http://lssggzy.lishui.gov.cn/art/2022/2/9/art_1229662124_187631.html" TargetMode="External"/><Relationship Id="rId905" Type="http://schemas.openxmlformats.org/officeDocument/2006/relationships/hyperlink" Target="http://lssggzy.lishui.gov.cn/art/2022/2/9/art_1229662089_187593.html" TargetMode="External"/><Relationship Id="rId904" Type="http://schemas.openxmlformats.org/officeDocument/2006/relationships/hyperlink" Target="http://lssggzy.lishui.gov.cn/art/2022/1/30/art_1229662157_187737.html" TargetMode="External"/><Relationship Id="rId903" Type="http://schemas.openxmlformats.org/officeDocument/2006/relationships/hyperlink" Target="http://lssggzy.lishui.gov.cn/art/2022/1/28/art_1229662089_187587.html" TargetMode="External"/><Relationship Id="rId902" Type="http://schemas.openxmlformats.org/officeDocument/2006/relationships/hyperlink" Target="http://lssggzy.lishui.gov.cn/art/2022/1/28/art_1229661852_187594.html" TargetMode="External"/><Relationship Id="rId901" Type="http://schemas.openxmlformats.org/officeDocument/2006/relationships/hyperlink" Target="http://lssggzy.lishui.gov.cn/art/2022/1/27/art_1229661923_187561.html" TargetMode="External"/><Relationship Id="rId900" Type="http://schemas.openxmlformats.org/officeDocument/2006/relationships/hyperlink" Target="http://lssggzy.lishui.gov.cn/art/2022/1/26/art_1229662157_187709.html" TargetMode="External"/><Relationship Id="rId90" Type="http://schemas.openxmlformats.org/officeDocument/2006/relationships/hyperlink" Target="http://lssggzy.lishui.gov.cn/art/2023/4/14/art_1229661812_202506.html" TargetMode="External"/><Relationship Id="rId9" Type="http://schemas.openxmlformats.org/officeDocument/2006/relationships/hyperlink" Target="http://lssggzy.lishui.gov.cn/art/2022/1/6/art_1229662157_187699.html" TargetMode="External"/><Relationship Id="rId899" Type="http://schemas.openxmlformats.org/officeDocument/2006/relationships/hyperlink" Target="http://lssggzy.lishui.gov.cn/art/2022/1/24/art_1229661989_187827.html" TargetMode="External"/><Relationship Id="rId898" Type="http://schemas.openxmlformats.org/officeDocument/2006/relationships/hyperlink" Target="http://lssggzy.lishui.gov.cn/art/2022/1/21/art_1229662089_187575.html" TargetMode="External"/><Relationship Id="rId897" Type="http://schemas.openxmlformats.org/officeDocument/2006/relationships/hyperlink" Target="http://lssggzy.lishui.gov.cn/art/2022/1/20/art_1229661852_187588.html" TargetMode="External"/><Relationship Id="rId896" Type="http://schemas.openxmlformats.org/officeDocument/2006/relationships/hyperlink" Target="http://lssggzy.lishui.gov.cn/art/2022/1/19/art_1229661956_188450.html" TargetMode="External"/><Relationship Id="rId895" Type="http://schemas.openxmlformats.org/officeDocument/2006/relationships/hyperlink" Target="http://lssggzy.lishui.gov.cn/art/2022/1/14/art_1229661812_187601.html" TargetMode="External"/><Relationship Id="rId894" Type="http://schemas.openxmlformats.org/officeDocument/2006/relationships/hyperlink" Target="http://lssggzy.lishui.gov.cn/art/2022/1/13/art_1229661812_187589.html" TargetMode="External"/><Relationship Id="rId893" Type="http://schemas.openxmlformats.org/officeDocument/2006/relationships/hyperlink" Target="http://lssggzy.lishui.gov.cn/art/2022/1/13/art_1229661989_187811.html" TargetMode="External"/><Relationship Id="rId892" Type="http://schemas.openxmlformats.org/officeDocument/2006/relationships/hyperlink" Target="http://lssggzy.lishui.gov.cn/art/2022/1/13/art_1229661989_187783.html" TargetMode="External"/><Relationship Id="rId891" Type="http://schemas.openxmlformats.org/officeDocument/2006/relationships/hyperlink" Target="http://lssggzy.lishui.gov.cn/art/2022/1/13/art_1229661989_187791.html" TargetMode="External"/><Relationship Id="rId890" Type="http://schemas.openxmlformats.org/officeDocument/2006/relationships/hyperlink" Target="http://lssggzy.lishui.gov.cn/art/2022/1/13/art_1229661989_187804.html" TargetMode="External"/><Relationship Id="rId89" Type="http://schemas.openxmlformats.org/officeDocument/2006/relationships/hyperlink" Target="http://lssggzy.lishui.gov.cn/art/2023/4/14/art_1229661956_202486.html" TargetMode="External"/><Relationship Id="rId889" Type="http://schemas.openxmlformats.org/officeDocument/2006/relationships/hyperlink" Target="http://lssggzy.lishui.gov.cn/art/2022/1/13/art_1229661989_187819.html" TargetMode="External"/><Relationship Id="rId888" Type="http://schemas.openxmlformats.org/officeDocument/2006/relationships/hyperlink" Target="http://lssggzy.lishui.gov.cn/art/2022/1/12/art_1229661989_187754.html" TargetMode="External"/><Relationship Id="rId887" Type="http://schemas.openxmlformats.org/officeDocument/2006/relationships/hyperlink" Target="http://lssggzy.lishui.gov.cn/art/2022/1/12/art_1229661989_187735.html" TargetMode="External"/><Relationship Id="rId886" Type="http://schemas.openxmlformats.org/officeDocument/2006/relationships/hyperlink" Target="http://lssggzy.lishui.gov.cn/art/2022/1/12/art_1229661989_187717.html" TargetMode="External"/><Relationship Id="rId885" Type="http://schemas.openxmlformats.org/officeDocument/2006/relationships/hyperlink" Target="http://lssggzy.lishui.gov.cn/art/2022/1/12/art_1229661989_187745.html" TargetMode="External"/><Relationship Id="rId884" Type="http://schemas.openxmlformats.org/officeDocument/2006/relationships/hyperlink" Target="http://lssggzy.lishui.gov.cn/art/2022/1/12/art_1229661989_187727.html" TargetMode="External"/><Relationship Id="rId883" Type="http://schemas.openxmlformats.org/officeDocument/2006/relationships/hyperlink" Target="http://lssggzy.lishui.gov.cn/art/2022/1/12/art_1229661989_187707.html" TargetMode="External"/><Relationship Id="rId882" Type="http://schemas.openxmlformats.org/officeDocument/2006/relationships/hyperlink" Target="http://lssggzy.lishui.gov.cn/art/2022/1/12/art_1229661989_187770.html" TargetMode="External"/><Relationship Id="rId881" Type="http://schemas.openxmlformats.org/officeDocument/2006/relationships/hyperlink" Target="http://lssggzy.lishui.gov.cn/art/2022/1/12/art_1229662089_187567.html" TargetMode="External"/><Relationship Id="rId880" Type="http://schemas.openxmlformats.org/officeDocument/2006/relationships/hyperlink" Target="http://lssggzy.lishui.gov.cn/art/2022/1/12/art_1229661989_187763.html" TargetMode="External"/><Relationship Id="rId88" Type="http://schemas.openxmlformats.org/officeDocument/2006/relationships/hyperlink" Target="http://lssggzy.lishui.gov.cn/art/2023/4/14/art_1229661923_202430.html" TargetMode="External"/><Relationship Id="rId879" Type="http://schemas.openxmlformats.org/officeDocument/2006/relationships/hyperlink" Target="http://lssggzy.lishui.gov.cn/art/2022/1/12/art_1229661812_187584.html" TargetMode="External"/><Relationship Id="rId878" Type="http://schemas.openxmlformats.org/officeDocument/2006/relationships/hyperlink" Target="http://lssggzy.lishui.gov.cn/art/2022/1/11/art_1229662056_187700.html" TargetMode="External"/><Relationship Id="rId877" Type="http://schemas.openxmlformats.org/officeDocument/2006/relationships/hyperlink" Target="http://lssggzy.lishui.gov.cn/art/2022/1/11/art_1229661989_187698.html" TargetMode="External"/><Relationship Id="rId876" Type="http://schemas.openxmlformats.org/officeDocument/2006/relationships/hyperlink" Target="http://lssggzy.lishui.gov.cn/art/2021/12/31/art_1229662190_173781.html" TargetMode="External"/><Relationship Id="rId875" Type="http://schemas.openxmlformats.org/officeDocument/2006/relationships/hyperlink" Target="http://lssggzy.lishui.gov.cn/art/2021/12/31/art_1229662124_162616.html" TargetMode="External"/><Relationship Id="rId874" Type="http://schemas.openxmlformats.org/officeDocument/2006/relationships/hyperlink" Target="http://lssggzy.lishui.gov.cn/art/2021/12/31/art_1229661812_161070.html" TargetMode="External"/><Relationship Id="rId873" Type="http://schemas.openxmlformats.org/officeDocument/2006/relationships/hyperlink" Target="http://lssggzy.lishui.gov.cn/art/2021/12/31/art_1229662089_161280.html" TargetMode="External"/><Relationship Id="rId872" Type="http://schemas.openxmlformats.org/officeDocument/2006/relationships/hyperlink" Target="http://lssggzy.lishui.gov.cn/art/2021/12/29/art_1229662056_142156.html" TargetMode="External"/><Relationship Id="rId871" Type="http://schemas.openxmlformats.org/officeDocument/2006/relationships/hyperlink" Target="http://lssggzy.lishui.gov.cn/art/2021/12/29/art_1229661852_132232.html" TargetMode="External"/><Relationship Id="rId870" Type="http://schemas.openxmlformats.org/officeDocument/2006/relationships/hyperlink" Target="http://lssggzy.lishui.gov.cn/art/2021/12/29/art_1229662056_142137.html" TargetMode="External"/><Relationship Id="rId87" Type="http://schemas.openxmlformats.org/officeDocument/2006/relationships/hyperlink" Target="http://lssggzy.lishui.gov.cn/art/2023/4/7/art_1229661812_201781.html" TargetMode="External"/><Relationship Id="rId869" Type="http://schemas.openxmlformats.org/officeDocument/2006/relationships/hyperlink" Target="http://lssggzy.lishui.gov.cn/art/2021/12/29/art_1229662124_162525.html" TargetMode="External"/><Relationship Id="rId868" Type="http://schemas.openxmlformats.org/officeDocument/2006/relationships/hyperlink" Target="http://lssggzy.lishui.gov.cn/art/2021/12/28/art_1229661923_140703.html" TargetMode="External"/><Relationship Id="rId867" Type="http://schemas.openxmlformats.org/officeDocument/2006/relationships/hyperlink" Target="http://lssggzy.lishui.gov.cn/art/2021/12/27/art_1229661812_161048.html" TargetMode="External"/><Relationship Id="rId866" Type="http://schemas.openxmlformats.org/officeDocument/2006/relationships/hyperlink" Target="http://lssggzy.lishui.gov.cn/art/2021/12/27/art_1229661812_161026.html" TargetMode="External"/><Relationship Id="rId865" Type="http://schemas.openxmlformats.org/officeDocument/2006/relationships/hyperlink" Target="http://lssggzy.lishui.gov.cn/art/2021/12/27/art_1229661812_161006.html" TargetMode="External"/><Relationship Id="rId864" Type="http://schemas.openxmlformats.org/officeDocument/2006/relationships/hyperlink" Target="http://lssggzy.lishui.gov.cn/art/2021/12/24/art_1229661956_139638.html" TargetMode="External"/><Relationship Id="rId863" Type="http://schemas.openxmlformats.org/officeDocument/2006/relationships/hyperlink" Target="http://lssggzy.lishui.gov.cn/art/2021/12/24/art_1229662056_142119.html" TargetMode="External"/><Relationship Id="rId862" Type="http://schemas.openxmlformats.org/officeDocument/2006/relationships/hyperlink" Target="http://lssggzy.lishui.gov.cn/art/2021/12/24/art_1229661812_160981.html" TargetMode="External"/><Relationship Id="rId861" Type="http://schemas.openxmlformats.org/officeDocument/2006/relationships/hyperlink" Target="http://lssggzy.lishui.gov.cn/art/2021/12/23/art_1229661812_161192.html" TargetMode="External"/><Relationship Id="rId860" Type="http://schemas.openxmlformats.org/officeDocument/2006/relationships/hyperlink" Target="http://lssggzy.lishui.gov.cn/art/2021/12/22/art_1229661956_139609.html" TargetMode="External"/><Relationship Id="rId86" Type="http://schemas.openxmlformats.org/officeDocument/2006/relationships/hyperlink" Target="http://lssggzy.lishui.gov.cn/art/2023/4/7/art_1229662190_201855.html" TargetMode="External"/><Relationship Id="rId859" Type="http://schemas.openxmlformats.org/officeDocument/2006/relationships/hyperlink" Target="http://lssggzy.lishui.gov.cn/art/2021/12/22/art_1229662124_162490.html" TargetMode="External"/><Relationship Id="rId858" Type="http://schemas.openxmlformats.org/officeDocument/2006/relationships/hyperlink" Target="http://lssggzy.lishui.gov.cn/art/2021/12/22/art_1229661989_139128.html" TargetMode="External"/><Relationship Id="rId857" Type="http://schemas.openxmlformats.org/officeDocument/2006/relationships/hyperlink" Target="http://lssggzy.lishui.gov.cn/art/2021/12/21/art_1229661812_161169.html" TargetMode="External"/><Relationship Id="rId856" Type="http://schemas.openxmlformats.org/officeDocument/2006/relationships/hyperlink" Target="http://lssggzy.lishui.gov.cn/art/2021/12/21/art_1229661989_139097.html" TargetMode="External"/><Relationship Id="rId855" Type="http://schemas.openxmlformats.org/officeDocument/2006/relationships/hyperlink" Target="http://lssggzy.lishui.gov.cn/art/2021/12/21/art_1229662190_173771.html" TargetMode="External"/><Relationship Id="rId854" Type="http://schemas.openxmlformats.org/officeDocument/2006/relationships/hyperlink" Target="http://lssggzy.lishui.gov.cn/art/2021/12/21/art_1229662190_173762.html" TargetMode="External"/><Relationship Id="rId853" Type="http://schemas.openxmlformats.org/officeDocument/2006/relationships/hyperlink" Target="http://lssggzy.lishui.gov.cn/art/2021/12/20/art_1229661812_161146.html" TargetMode="External"/><Relationship Id="rId852" Type="http://schemas.openxmlformats.org/officeDocument/2006/relationships/hyperlink" Target="http://lssggzy.lishui.gov.cn/art/2021/12/20/art_1229661812_116425.html" TargetMode="External"/><Relationship Id="rId851" Type="http://schemas.openxmlformats.org/officeDocument/2006/relationships/hyperlink" Target="http://lssggzy.lishui.gov.cn/art/2021/12/17/art_1229662089_161262.html" TargetMode="External"/><Relationship Id="rId850" Type="http://schemas.openxmlformats.org/officeDocument/2006/relationships/hyperlink" Target="http://lssggzy.lishui.gov.cn/art/2021/12/17/art_1229661956_139577.html" TargetMode="External"/><Relationship Id="rId85" Type="http://schemas.openxmlformats.org/officeDocument/2006/relationships/hyperlink" Target="http://lssggzy.lishui.gov.cn/art/2023/4/4/art_1229662157_201613.html" TargetMode="External"/><Relationship Id="rId849" Type="http://schemas.openxmlformats.org/officeDocument/2006/relationships/hyperlink" Target="http://lssggzy.lishui.gov.cn/art/2021/12/17/art_1229662056_142101.html" TargetMode="External"/><Relationship Id="rId848" Type="http://schemas.openxmlformats.org/officeDocument/2006/relationships/hyperlink" Target="http://lssggzy.lishui.gov.cn/art/2021/12/17/art_1229662124_162458.html" TargetMode="External"/><Relationship Id="rId847" Type="http://schemas.openxmlformats.org/officeDocument/2006/relationships/hyperlink" Target="http://lssggzy.lishui.gov.cn/art/2021/12/16/art_1229661956_139546.html" TargetMode="External"/><Relationship Id="rId846" Type="http://schemas.openxmlformats.org/officeDocument/2006/relationships/hyperlink" Target="http://lssggzy.lishui.gov.cn/art/2021/12/16/art_1229661812_161127.html" TargetMode="External"/><Relationship Id="rId845" Type="http://schemas.openxmlformats.org/officeDocument/2006/relationships/hyperlink" Target="http://lssggzy.lishui.gov.cn/art/2021/12/15/art_1229661812_161105.html" TargetMode="External"/><Relationship Id="rId844" Type="http://schemas.openxmlformats.org/officeDocument/2006/relationships/hyperlink" Target="http://lssggzy.lishui.gov.cn/art/2021/12/15/art_1229661852_132226.html" TargetMode="External"/><Relationship Id="rId843" Type="http://schemas.openxmlformats.org/officeDocument/2006/relationships/hyperlink" Target="http://lssggzy.lishui.gov.cn/art/2021/12/14/art_1229661852_132223.html" TargetMode="External"/><Relationship Id="rId842" Type="http://schemas.openxmlformats.org/officeDocument/2006/relationships/hyperlink" Target="http://lssggzy.lishui.gov.cn/art/2021/12/14/art_1229662190_173753.html" TargetMode="External"/><Relationship Id="rId841" Type="http://schemas.openxmlformats.org/officeDocument/2006/relationships/hyperlink" Target="http://lssggzy.lishui.gov.cn/art/2021/12/14/art_1229662124_162438.html" TargetMode="External"/><Relationship Id="rId840" Type="http://schemas.openxmlformats.org/officeDocument/2006/relationships/hyperlink" Target="http://lssggzy.lishui.gov.cn/art/2021/12/13/art_1229661812_161083.html" TargetMode="External"/><Relationship Id="rId84" Type="http://schemas.openxmlformats.org/officeDocument/2006/relationships/hyperlink" Target="http://lssggzy.lishui.gov.cn/art/2023/4/4/art_1229662190_201598.html" TargetMode="External"/><Relationship Id="rId839" Type="http://schemas.openxmlformats.org/officeDocument/2006/relationships/hyperlink" Target="http://lssggzy.lishui.gov.cn/art/2021/12/13/art_1229661812_161058.html" TargetMode="External"/><Relationship Id="rId838" Type="http://schemas.openxmlformats.org/officeDocument/2006/relationships/hyperlink" Target="http://lssggzy.lishui.gov.cn/art/2021/12/10/art_1229662089_161247.html" TargetMode="External"/><Relationship Id="rId837" Type="http://schemas.openxmlformats.org/officeDocument/2006/relationships/hyperlink" Target="http://lssggzy.lishui.gov.cn/art/2021/12/10/art_1229661812_161038.html" TargetMode="External"/><Relationship Id="rId836" Type="http://schemas.openxmlformats.org/officeDocument/2006/relationships/hyperlink" Target="http://lssggzy.lishui.gov.cn/art/2021/12/10/art_1229662124_162405.html" TargetMode="External"/><Relationship Id="rId835" Type="http://schemas.openxmlformats.org/officeDocument/2006/relationships/hyperlink" Target="http://lssggzy.lishui.gov.cn/art/2021/12/9/art_1229662157_162003.html" TargetMode="External"/><Relationship Id="rId834" Type="http://schemas.openxmlformats.org/officeDocument/2006/relationships/hyperlink" Target="http://lssggzy.lishui.gov.cn/art/2021/12/9/art_1229661812_161016.html" TargetMode="External"/><Relationship Id="rId833" Type="http://schemas.openxmlformats.org/officeDocument/2006/relationships/hyperlink" Target="http://lssggzy.lishui.gov.cn/art/2021/12/8/art_1229662056_142067.html" TargetMode="External"/><Relationship Id="rId832" Type="http://schemas.openxmlformats.org/officeDocument/2006/relationships/hyperlink" Target="http://lssggzy.lishui.gov.cn/art/2021/12/8/art_1229662056_142030.html" TargetMode="External"/><Relationship Id="rId831" Type="http://schemas.openxmlformats.org/officeDocument/2006/relationships/hyperlink" Target="http://lssggzy.lishui.gov.cn/art/2021/12/8/art_1229662056_142046.html" TargetMode="External"/><Relationship Id="rId830" Type="http://schemas.openxmlformats.org/officeDocument/2006/relationships/hyperlink" Target="http://lssggzy.lishui.gov.cn/art/2021/12/8/art_1229662056_142081.html" TargetMode="External"/><Relationship Id="rId83" Type="http://schemas.openxmlformats.org/officeDocument/2006/relationships/hyperlink" Target="http://lssggzy.lishui.gov.cn/art/2023/4/4/art_1229662157_201424.html" TargetMode="External"/><Relationship Id="rId829" Type="http://schemas.openxmlformats.org/officeDocument/2006/relationships/hyperlink" Target="http://lssggzy.lishui.gov.cn/art/2021/12/7/art_1229661812_160975.html" TargetMode="External"/><Relationship Id="rId828" Type="http://schemas.openxmlformats.org/officeDocument/2006/relationships/hyperlink" Target="http://lssggzy.lishui.gov.cn/art/2021/12/7/art_1229662157_161953.html" TargetMode="External"/><Relationship Id="rId827" Type="http://schemas.openxmlformats.org/officeDocument/2006/relationships/hyperlink" Target="http://lssggzy.lishui.gov.cn/art/2021/12/7/art_1229661812_160999.html" TargetMode="External"/><Relationship Id="rId826" Type="http://schemas.openxmlformats.org/officeDocument/2006/relationships/hyperlink" Target="http://lssggzy.lishui.gov.cn/art/2021/12/6/art_1229662157_161909.html" TargetMode="External"/><Relationship Id="rId825" Type="http://schemas.openxmlformats.org/officeDocument/2006/relationships/hyperlink" Target="http://lssggzy.lishui.gov.cn/art/2021/12/6/art_1229661852_132218.html" TargetMode="External"/><Relationship Id="rId824" Type="http://schemas.openxmlformats.org/officeDocument/2006/relationships/hyperlink" Target="http://lssggzy.lishui.gov.cn/art/2021/12/3/art_1229661812_160956.html" TargetMode="External"/><Relationship Id="rId823" Type="http://schemas.openxmlformats.org/officeDocument/2006/relationships/hyperlink" Target="http://lssggzy.lishui.gov.cn/art/2021/12/3/art_1229661923_125527.html" TargetMode="External"/><Relationship Id="rId822" Type="http://schemas.openxmlformats.org/officeDocument/2006/relationships/hyperlink" Target="http://lssggzy.lishui.gov.cn/art/2021/12/3/art_1229662190_173741.html" TargetMode="External"/><Relationship Id="rId821" Type="http://schemas.openxmlformats.org/officeDocument/2006/relationships/hyperlink" Target="http://lssggzy.lishui.gov.cn/art/2021/12/3/art_1229662124_162342.html" TargetMode="External"/><Relationship Id="rId820" Type="http://schemas.openxmlformats.org/officeDocument/2006/relationships/hyperlink" Target="http://lssggzy.lishui.gov.cn/art/2021/12/3/art_1229662124_162373.html" TargetMode="External"/><Relationship Id="rId82" Type="http://schemas.openxmlformats.org/officeDocument/2006/relationships/hyperlink" Target="http://lssggzy.lishui.gov.cn/art/2023/4/3/art_1229662190_201350.html" TargetMode="External"/><Relationship Id="rId819" Type="http://schemas.openxmlformats.org/officeDocument/2006/relationships/hyperlink" Target="http://lssggzy.lishui.gov.cn/art/2021/12/2/art_1229661812_160916.html" TargetMode="External"/><Relationship Id="rId818" Type="http://schemas.openxmlformats.org/officeDocument/2006/relationships/hyperlink" Target="http://lssggzy.lishui.gov.cn/art/2021/12/2/art_1229661812_160935.html" TargetMode="External"/><Relationship Id="rId817" Type="http://schemas.openxmlformats.org/officeDocument/2006/relationships/hyperlink" Target="http://lssggzy.lishui.gov.cn/art/2021/12/1/art_1229662190_173732.html" TargetMode="External"/><Relationship Id="rId816" Type="http://schemas.openxmlformats.org/officeDocument/2006/relationships/hyperlink" Target="http://lssggzy.lishui.gov.cn/art/2021/11/30/art_1229662190_173713.html" TargetMode="External"/><Relationship Id="rId815" Type="http://schemas.openxmlformats.org/officeDocument/2006/relationships/hyperlink" Target="http://lssggzy.lishui.gov.cn/art/2021/11/30/art_1229662124_162308.html" TargetMode="External"/><Relationship Id="rId814" Type="http://schemas.openxmlformats.org/officeDocument/2006/relationships/hyperlink" Target="http://lssggzy.lishui.gov.cn/art/2021/11/30/art_1229661956_139715.html" TargetMode="External"/><Relationship Id="rId813" Type="http://schemas.openxmlformats.org/officeDocument/2006/relationships/hyperlink" Target="http://lssggzy.lishui.gov.cn/art/2021/11/30/art_1229662190_173722.html" TargetMode="External"/><Relationship Id="rId812" Type="http://schemas.openxmlformats.org/officeDocument/2006/relationships/hyperlink" Target="http://lssggzy.lishui.gov.cn/art/2021/11/29/art_1229661956_134365.html" TargetMode="External"/><Relationship Id="rId811" Type="http://schemas.openxmlformats.org/officeDocument/2006/relationships/hyperlink" Target="http://lssggzy.lishui.gov.cn/art/2021/11/29/art_1229662056_142013.html" TargetMode="External"/><Relationship Id="rId810" Type="http://schemas.openxmlformats.org/officeDocument/2006/relationships/hyperlink" Target="http://lssggzy.lishui.gov.cn/art/2021/11/29/art_1229661989_139062.html" TargetMode="External"/><Relationship Id="rId81" Type="http://schemas.openxmlformats.org/officeDocument/2006/relationships/hyperlink" Target="http://lssggzy.lishui.gov.cn/art/2023/3/31/art_1229661852_201065.html" TargetMode="External"/><Relationship Id="rId809" Type="http://schemas.openxmlformats.org/officeDocument/2006/relationships/hyperlink" Target="http://lssggzy.lishui.gov.cn/art/2021/11/29/art_1229662190_173703.html" TargetMode="External"/><Relationship Id="rId808" Type="http://schemas.openxmlformats.org/officeDocument/2006/relationships/hyperlink" Target="http://lssggzy.lishui.gov.cn/art/2021/11/29/art_1229662089_161232.html" TargetMode="External"/><Relationship Id="rId807" Type="http://schemas.openxmlformats.org/officeDocument/2006/relationships/hyperlink" Target="http://lssggzy.lishui.gov.cn/art/2021/11/25/art_1229661812_160853.html" TargetMode="External"/><Relationship Id="rId806" Type="http://schemas.openxmlformats.org/officeDocument/2006/relationships/hyperlink" Target="http://lssggzy.lishui.gov.cn/art/2021/11/25/art_1229661852_132215.html" TargetMode="External"/><Relationship Id="rId805" Type="http://schemas.openxmlformats.org/officeDocument/2006/relationships/hyperlink" Target="http://lssggzy.lishui.gov.cn/art/2021/11/23/art_1229662157_161867.html" TargetMode="External"/><Relationship Id="rId804" Type="http://schemas.openxmlformats.org/officeDocument/2006/relationships/hyperlink" Target="http://lssggzy.lishui.gov.cn/art/2021/11/23/art_1229662056_141996.html" TargetMode="External"/><Relationship Id="rId803" Type="http://schemas.openxmlformats.org/officeDocument/2006/relationships/hyperlink" Target="http://lssggzy.lishui.gov.cn/art/2021/11/23/art_1229661812_160836.html" TargetMode="External"/><Relationship Id="rId802" Type="http://schemas.openxmlformats.org/officeDocument/2006/relationships/hyperlink" Target="http://lssggzy.lishui.gov.cn/art/2021/11/22/art_1229662089_161182.html" TargetMode="External"/><Relationship Id="rId801" Type="http://schemas.openxmlformats.org/officeDocument/2006/relationships/hyperlink" Target="http://lssggzy.lishui.gov.cn/art/2021/11/22/art_1229661812_160813.html" TargetMode="External"/><Relationship Id="rId800" Type="http://schemas.openxmlformats.org/officeDocument/2006/relationships/hyperlink" Target="http://lssggzy.lishui.gov.cn/art/2021/11/22/art_1229662124_162274.html" TargetMode="External"/><Relationship Id="rId80" Type="http://schemas.openxmlformats.org/officeDocument/2006/relationships/hyperlink" Target="http://lssggzy.lishui.gov.cn/art/2023/3/29/art_1229662124_200664.html" TargetMode="External"/><Relationship Id="rId8" Type="http://schemas.openxmlformats.org/officeDocument/2006/relationships/hyperlink" Target="http://lssggzy.lishui.gov.cn/art/2022/1/5/art_1229661852_187566.html" TargetMode="External"/><Relationship Id="rId799" Type="http://schemas.openxmlformats.org/officeDocument/2006/relationships/hyperlink" Target="http://lssggzy.lishui.gov.cn/art/2021/11/22/art_1229661812_160797.html" TargetMode="External"/><Relationship Id="rId798" Type="http://schemas.openxmlformats.org/officeDocument/2006/relationships/hyperlink" Target="http://lssggzy.lishui.gov.cn/art/2021/11/19/art_1229661812_160776.html" TargetMode="External"/><Relationship Id="rId797" Type="http://schemas.openxmlformats.org/officeDocument/2006/relationships/hyperlink" Target="http://lssggzy.lishui.gov.cn/art/2021/11/18/art_1229661812_160760.html" TargetMode="External"/><Relationship Id="rId796" Type="http://schemas.openxmlformats.org/officeDocument/2006/relationships/hyperlink" Target="http://lssggzy.lishui.gov.cn/art/2021/11/18/art_1229661852_132212.html" TargetMode="External"/><Relationship Id="rId795" Type="http://schemas.openxmlformats.org/officeDocument/2006/relationships/hyperlink" Target="http://lssggzy.lishui.gov.cn/art/2021/11/18/art_1229661812_160741.html" TargetMode="External"/><Relationship Id="rId794" Type="http://schemas.openxmlformats.org/officeDocument/2006/relationships/hyperlink" Target="http://lssggzy.lishui.gov.cn/art/2021/11/17/art_1229662157_161820.html" TargetMode="External"/><Relationship Id="rId793" Type="http://schemas.openxmlformats.org/officeDocument/2006/relationships/hyperlink" Target="http://lssggzy.lishui.gov.cn/art/2021/11/17/art_1229661812_160721.html" TargetMode="External"/><Relationship Id="rId792" Type="http://schemas.openxmlformats.org/officeDocument/2006/relationships/hyperlink" Target="http://lssggzy.lishui.gov.cn/art/2021/11/17/art_1229661989_139024.html" TargetMode="External"/><Relationship Id="rId791" Type="http://schemas.openxmlformats.org/officeDocument/2006/relationships/hyperlink" Target="http://lssggzy.lishui.gov.cn/art/2021/11/17/art_1229662056_142862.html" TargetMode="External"/><Relationship Id="rId790" Type="http://schemas.openxmlformats.org/officeDocument/2006/relationships/hyperlink" Target="http://lssggzy.lishui.gov.cn/art/2021/11/16/art_1229662157_161778.html" TargetMode="External"/><Relationship Id="rId79" Type="http://schemas.openxmlformats.org/officeDocument/2006/relationships/hyperlink" Target="http://lssggzy.lishui.gov.cn/art/2023/3/29/art_1229661989_199927.html" TargetMode="External"/><Relationship Id="rId789" Type="http://schemas.openxmlformats.org/officeDocument/2006/relationships/hyperlink" Target="http://lssggzy.lishui.gov.cn/art/2021/11/16/art_1229662124_162237.html" TargetMode="External"/><Relationship Id="rId788" Type="http://schemas.openxmlformats.org/officeDocument/2006/relationships/hyperlink" Target="http://lssggzy.lishui.gov.cn/art/2021/11/16/art_1229661812_116429.html" TargetMode="External"/><Relationship Id="rId787" Type="http://schemas.openxmlformats.org/officeDocument/2006/relationships/hyperlink" Target="http://lssggzy.lishui.gov.cn/art/2021/11/16/art_1229661812_160704.html" TargetMode="External"/><Relationship Id="rId786" Type="http://schemas.openxmlformats.org/officeDocument/2006/relationships/hyperlink" Target="http://lssggzy.lishui.gov.cn/art/2021/11/16/art_1229662190_173684.html" TargetMode="External"/><Relationship Id="rId785" Type="http://schemas.openxmlformats.org/officeDocument/2006/relationships/hyperlink" Target="http://lssggzy.lishui.gov.cn/art/2021/11/16/art_1229661812_116433.html" TargetMode="External"/><Relationship Id="rId784" Type="http://schemas.openxmlformats.org/officeDocument/2006/relationships/hyperlink" Target="http://lssggzy.lishui.gov.cn/art/2021/11/16/art_1229661812_160684.html" TargetMode="External"/><Relationship Id="rId783" Type="http://schemas.openxmlformats.org/officeDocument/2006/relationships/hyperlink" Target="http://lssggzy.lishui.gov.cn/art/2021/11/15/art_1229661852_132208.html" TargetMode="External"/><Relationship Id="rId782" Type="http://schemas.openxmlformats.org/officeDocument/2006/relationships/hyperlink" Target="http://lssggzy.lishui.gov.cn/art/2021/11/15/art_1229661812_116437.html" TargetMode="External"/><Relationship Id="rId781" Type="http://schemas.openxmlformats.org/officeDocument/2006/relationships/hyperlink" Target="http://lssggzy.lishui.gov.cn/art/2021/11/15/art_1229662190_173676.html" TargetMode="External"/><Relationship Id="rId780" Type="http://schemas.openxmlformats.org/officeDocument/2006/relationships/hyperlink" Target="http://lssggzy.lishui.gov.cn/art/2021/11/12/art_1229662157_161742.html" TargetMode="External"/><Relationship Id="rId78" Type="http://schemas.openxmlformats.org/officeDocument/2006/relationships/hyperlink" Target="http://lssggzy.lishui.gov.cn/art/2023/3/28/art_1229661812_200438.html" TargetMode="External"/><Relationship Id="rId779" Type="http://schemas.openxmlformats.org/officeDocument/2006/relationships/hyperlink" Target="http://lssggzy.lishui.gov.cn/art/2021/11/12/art_1229661852_132204.html" TargetMode="External"/><Relationship Id="rId778" Type="http://schemas.openxmlformats.org/officeDocument/2006/relationships/hyperlink" Target="http://lssggzy.lishui.gov.cn/art/2021/11/12/art_1229661852_132200.html" TargetMode="External"/><Relationship Id="rId777" Type="http://schemas.openxmlformats.org/officeDocument/2006/relationships/hyperlink" Target="http://lssggzy.lishui.gov.cn/art/2021/11/12/art_1229661812_160646.html" TargetMode="External"/><Relationship Id="rId776" Type="http://schemas.openxmlformats.org/officeDocument/2006/relationships/hyperlink" Target="http://lssggzy.lishui.gov.cn/art/2021/11/12/art_1229661812_160665.html" TargetMode="External"/><Relationship Id="rId775" Type="http://schemas.openxmlformats.org/officeDocument/2006/relationships/hyperlink" Target="http://lssggzy.lishui.gov.cn/art/2021/11/12/art_1229662190_173669.html" TargetMode="External"/><Relationship Id="rId774" Type="http://schemas.openxmlformats.org/officeDocument/2006/relationships/hyperlink" Target="http://lssggzy.lishui.gov.cn/art/2021/11/11/art_1229661812_116441.html" TargetMode="External"/><Relationship Id="rId773" Type="http://schemas.openxmlformats.org/officeDocument/2006/relationships/hyperlink" Target="http://lssggzy.lishui.gov.cn/art/2021/11/11/art_1229661812_160604.html" TargetMode="External"/><Relationship Id="rId772" Type="http://schemas.openxmlformats.org/officeDocument/2006/relationships/hyperlink" Target="http://lssggzy.lishui.gov.cn/art/2021/11/11/art_1229661812_160585.html" TargetMode="External"/><Relationship Id="rId771" Type="http://schemas.openxmlformats.org/officeDocument/2006/relationships/hyperlink" Target="http://lssggzy.lishui.gov.cn/art/2021/11/11/art_1229661812_160624.html" TargetMode="External"/><Relationship Id="rId770" Type="http://schemas.openxmlformats.org/officeDocument/2006/relationships/hyperlink" Target="http://lssggzy.lishui.gov.cn/art/2021/11/11/art_1229661956_139687.html" TargetMode="External"/><Relationship Id="rId77" Type="http://schemas.openxmlformats.org/officeDocument/2006/relationships/hyperlink" Target="http://lssggzy.lishui.gov.cn/art/2023/3/28/art_1229661956_200319.html" TargetMode="External"/><Relationship Id="rId769" Type="http://schemas.openxmlformats.org/officeDocument/2006/relationships/hyperlink" Target="http://lssggzy.lishui.gov.cn/art/2021/11/9/art_1229661956_139625.html" TargetMode="External"/><Relationship Id="rId768" Type="http://schemas.openxmlformats.org/officeDocument/2006/relationships/hyperlink" Target="http://lssggzy.lishui.gov.cn/art/2021/11/9/art_1229661812_160561.html" TargetMode="External"/><Relationship Id="rId767" Type="http://schemas.openxmlformats.org/officeDocument/2006/relationships/hyperlink" Target="http://lssggzy.lishui.gov.cn/art/2021/11/9/art_1229661852_132296.html" TargetMode="External"/><Relationship Id="rId766" Type="http://schemas.openxmlformats.org/officeDocument/2006/relationships/hyperlink" Target="http://lssggzy.lishui.gov.cn/art/2021/11/9/art_1229661956_139659.html" TargetMode="External"/><Relationship Id="rId765" Type="http://schemas.openxmlformats.org/officeDocument/2006/relationships/hyperlink" Target="http://lssggzy.lishui.gov.cn/art/2021/11/8/art_1229662190_173660.html" TargetMode="External"/><Relationship Id="rId764" Type="http://schemas.openxmlformats.org/officeDocument/2006/relationships/hyperlink" Target="http://lssggzy.lishui.gov.cn/art/2021/11/5/art_1229661812_116443.html" TargetMode="External"/><Relationship Id="rId763" Type="http://schemas.openxmlformats.org/officeDocument/2006/relationships/hyperlink" Target="http://lssggzy.lishui.gov.cn/art/2021/11/5/art_1229662124_162201.html" TargetMode="External"/><Relationship Id="rId762" Type="http://schemas.openxmlformats.org/officeDocument/2006/relationships/hyperlink" Target="http://lssggzy.lishui.gov.cn/art/2021/11/4/art_1229662190_173652.html" TargetMode="External"/><Relationship Id="rId761" Type="http://schemas.openxmlformats.org/officeDocument/2006/relationships/hyperlink" Target="http://lssggzy.lishui.gov.cn/art/2021/11/3/art_1229661812_160542.html" TargetMode="External"/><Relationship Id="rId760" Type="http://schemas.openxmlformats.org/officeDocument/2006/relationships/hyperlink" Target="http://lssggzy.lishui.gov.cn/art/2021/11/3/art_1229662157_161707.html" TargetMode="External"/><Relationship Id="rId76" Type="http://schemas.openxmlformats.org/officeDocument/2006/relationships/hyperlink" Target="http://lssggzy.lishui.gov.cn/art/2023/3/27/art_1229661852_200203.html" TargetMode="External"/><Relationship Id="rId759" Type="http://schemas.openxmlformats.org/officeDocument/2006/relationships/hyperlink" Target="http://lssggzy.lishui.gov.cn/art/2021/11/2/art_1229661989_138996.html" TargetMode="External"/><Relationship Id="rId758" Type="http://schemas.openxmlformats.org/officeDocument/2006/relationships/hyperlink" Target="http://lssggzy.lishui.gov.cn/art/2021/11/2/art_1229661852_132295.html" TargetMode="External"/><Relationship Id="rId757" Type="http://schemas.openxmlformats.org/officeDocument/2006/relationships/hyperlink" Target="http://lssggzy.lishui.gov.cn/art/2021/11/2/art_1229661956_139592.html" TargetMode="External"/><Relationship Id="rId756" Type="http://schemas.openxmlformats.org/officeDocument/2006/relationships/hyperlink" Target="http://lssggzy.lishui.gov.cn/art/2021/11/2/art_1229661812_160516.html" TargetMode="External"/><Relationship Id="rId755" Type="http://schemas.openxmlformats.org/officeDocument/2006/relationships/hyperlink" Target="http://lssggzy.lishui.gov.cn/art/2021/11/1/art_1229662056_142827.html" TargetMode="External"/><Relationship Id="rId754" Type="http://schemas.openxmlformats.org/officeDocument/2006/relationships/hyperlink" Target="http://lssggzy.lishui.gov.cn/art/2021/11/1/art_1229661812_160492.html" TargetMode="External"/><Relationship Id="rId753" Type="http://schemas.openxmlformats.org/officeDocument/2006/relationships/hyperlink" Target="http://lssggzy.lishui.gov.cn/art/2021/11/1/art_1229662157_161674.html" TargetMode="External"/><Relationship Id="rId752" Type="http://schemas.openxmlformats.org/officeDocument/2006/relationships/hyperlink" Target="http://lssggzy.lishui.gov.cn/art/2021/11/1/art_1229662124_162160.html" TargetMode="External"/><Relationship Id="rId751" Type="http://schemas.openxmlformats.org/officeDocument/2006/relationships/hyperlink" Target="http://lssggzy.lishui.gov.cn/art/2021/10/29/art_1229662190_173646.html" TargetMode="External"/><Relationship Id="rId750" Type="http://schemas.openxmlformats.org/officeDocument/2006/relationships/hyperlink" Target="http://lssggzy.lishui.gov.cn/art/2021/10/29/art_1229661852_132292.html" TargetMode="External"/><Relationship Id="rId75" Type="http://schemas.openxmlformats.org/officeDocument/2006/relationships/hyperlink" Target="http://lssggzy.lishui.gov.cn/art/2023/3/27/art_1229661956_200245.html" TargetMode="External"/><Relationship Id="rId749" Type="http://schemas.openxmlformats.org/officeDocument/2006/relationships/hyperlink" Target="http://lssggzy.lishui.gov.cn/art/2021/10/29/art_1229661852_132289.html" TargetMode="External"/><Relationship Id="rId748" Type="http://schemas.openxmlformats.org/officeDocument/2006/relationships/hyperlink" Target="http://lssggzy.lishui.gov.cn/art/2021/10/29/art_1229661812_160464.html" TargetMode="External"/><Relationship Id="rId747" Type="http://schemas.openxmlformats.org/officeDocument/2006/relationships/hyperlink" Target="http://lssggzy.lishui.gov.cn/art/2021/10/29/art_1229662124_162067.html" TargetMode="External"/><Relationship Id="rId746" Type="http://schemas.openxmlformats.org/officeDocument/2006/relationships/hyperlink" Target="http://lssggzy.lishui.gov.cn/art/2021/10/29/art_1229662124_162117.html" TargetMode="External"/><Relationship Id="rId745" Type="http://schemas.openxmlformats.org/officeDocument/2006/relationships/hyperlink" Target="http://lssggzy.lishui.gov.cn/art/2021/10/28/art_1229661812_160418.html" TargetMode="External"/><Relationship Id="rId744" Type="http://schemas.openxmlformats.org/officeDocument/2006/relationships/hyperlink" Target="http://lssggzy.lishui.gov.cn/art/2021/10/28/art_1229661956_139560.html" TargetMode="External"/><Relationship Id="rId743" Type="http://schemas.openxmlformats.org/officeDocument/2006/relationships/hyperlink" Target="http://lssggzy.lishui.gov.cn/art/2021/10/27/art_1229662056_142808.html" TargetMode="External"/><Relationship Id="rId742" Type="http://schemas.openxmlformats.org/officeDocument/2006/relationships/hyperlink" Target="http://lssggzy.lishui.gov.cn/art/2021/10/27/art_1229661812_160397.html" TargetMode="External"/><Relationship Id="rId741" Type="http://schemas.openxmlformats.org/officeDocument/2006/relationships/hyperlink" Target="http://lssggzy.lishui.gov.cn/art/2021/10/27/art_1229661812_160367.html" TargetMode="External"/><Relationship Id="rId740" Type="http://schemas.openxmlformats.org/officeDocument/2006/relationships/hyperlink" Target="http://lssggzy.lishui.gov.cn/art/2021/10/26/art_1229661852_132286.html" TargetMode="External"/><Relationship Id="rId74" Type="http://schemas.openxmlformats.org/officeDocument/2006/relationships/hyperlink" Target="http://lssggzy.lishui.gov.cn/art/2023/3/24/art_1229661956_200094.html" TargetMode="External"/><Relationship Id="rId739" Type="http://schemas.openxmlformats.org/officeDocument/2006/relationships/hyperlink" Target="http://lssggzy.lishui.gov.cn/art/2021/10/26/art_1229662124_162036.html" TargetMode="External"/><Relationship Id="rId738" Type="http://schemas.openxmlformats.org/officeDocument/2006/relationships/hyperlink" Target="http://lssggzy.lishui.gov.cn/art/2021/10/25/art_1229661812_160341.html" TargetMode="External"/><Relationship Id="rId737" Type="http://schemas.openxmlformats.org/officeDocument/2006/relationships/hyperlink" Target="http://lssggzy.lishui.gov.cn/art/2021/10/25/art_1229661852_132283.html" TargetMode="External"/><Relationship Id="rId736" Type="http://schemas.openxmlformats.org/officeDocument/2006/relationships/hyperlink" Target="http://lssggzy.lishui.gov.cn/art/2021/10/25/art_1229662190_173639.html" TargetMode="External"/><Relationship Id="rId735" Type="http://schemas.openxmlformats.org/officeDocument/2006/relationships/hyperlink" Target="http://lssggzy.lishui.gov.cn/art/2021/10/23/art_1229661812_160320.html" TargetMode="External"/><Relationship Id="rId734" Type="http://schemas.openxmlformats.org/officeDocument/2006/relationships/hyperlink" Target="http://lssggzy.lishui.gov.cn/art/2021/10/22/art_1229661812_160303.html" TargetMode="External"/><Relationship Id="rId733" Type="http://schemas.openxmlformats.org/officeDocument/2006/relationships/hyperlink" Target="http://lssggzy.lishui.gov.cn/art/2021/10/22/art_1229661852_132280.html" TargetMode="External"/><Relationship Id="rId732" Type="http://schemas.openxmlformats.org/officeDocument/2006/relationships/hyperlink" Target="http://lssggzy.lishui.gov.cn/art/2021/10/22/art_1229662056_142790.html" TargetMode="External"/><Relationship Id="rId731" Type="http://schemas.openxmlformats.org/officeDocument/2006/relationships/hyperlink" Target="http://lssggzy.lishui.gov.cn/art/2021/10/22/art_1229661852_132277.html" TargetMode="External"/><Relationship Id="rId730" Type="http://schemas.openxmlformats.org/officeDocument/2006/relationships/hyperlink" Target="http://lssggzy.lishui.gov.cn/art/2021/10/22/art_1229662056_142772.html" TargetMode="External"/><Relationship Id="rId73" Type="http://schemas.openxmlformats.org/officeDocument/2006/relationships/hyperlink" Target="http://lssggzy.lishui.gov.cn/art/2023/3/23/art_1229661956_199915.html" TargetMode="External"/><Relationship Id="rId729" Type="http://schemas.openxmlformats.org/officeDocument/2006/relationships/hyperlink" Target="http://lssggzy.lishui.gov.cn/art/2021/10/22/art_1229662124_161993.html" TargetMode="External"/><Relationship Id="rId728" Type="http://schemas.openxmlformats.org/officeDocument/2006/relationships/hyperlink" Target="http://lssggzy.lishui.gov.cn/art/2021/10/22/art_1229661956_139527.html" TargetMode="External"/><Relationship Id="rId727" Type="http://schemas.openxmlformats.org/officeDocument/2006/relationships/hyperlink" Target="http://lssggzy.lishui.gov.cn/art/2021/10/21/art_1229662190_173631.html" TargetMode="External"/><Relationship Id="rId726" Type="http://schemas.openxmlformats.org/officeDocument/2006/relationships/hyperlink" Target="http://lssggzy.lishui.gov.cn/art/2021/10/21/art_1229661812_160282.html" TargetMode="External"/><Relationship Id="rId725" Type="http://schemas.openxmlformats.org/officeDocument/2006/relationships/hyperlink" Target="http://lssggzy.lishui.gov.cn/art/2021/10/21/art_1229661852_132274.html" TargetMode="External"/><Relationship Id="rId724" Type="http://schemas.openxmlformats.org/officeDocument/2006/relationships/hyperlink" Target="http://lssggzy.lishui.gov.cn/art/2021/10/21/art_1229661812_160243.html" TargetMode="External"/><Relationship Id="rId723" Type="http://schemas.openxmlformats.org/officeDocument/2006/relationships/hyperlink" Target="http://lssggzy.lishui.gov.cn/art/2021/10/21/art_1229661812_160226.html" TargetMode="External"/><Relationship Id="rId722" Type="http://schemas.openxmlformats.org/officeDocument/2006/relationships/hyperlink" Target="http://lssggzy.lishui.gov.cn/art/2021/10/21/art_1229661812_160265.html" TargetMode="External"/><Relationship Id="rId721" Type="http://schemas.openxmlformats.org/officeDocument/2006/relationships/hyperlink" Target="http://lssggzy.lishui.gov.cn/art/2021/10/21/art_1229661989_138967.html" TargetMode="External"/><Relationship Id="rId720" Type="http://schemas.openxmlformats.org/officeDocument/2006/relationships/hyperlink" Target="http://lssggzy.lishui.gov.cn/art/2021/10/20/art_1229661812_160182.html" TargetMode="External"/><Relationship Id="rId72" Type="http://schemas.openxmlformats.org/officeDocument/2006/relationships/hyperlink" Target="http://lssggzy.lishui.gov.cn/art/2023/3/21/art_1229661956_199665.html" TargetMode="External"/><Relationship Id="rId719" Type="http://schemas.openxmlformats.org/officeDocument/2006/relationships/hyperlink" Target="http://lssggzy.lishui.gov.cn/art/2021/10/20/art_1229662124_161947.html" TargetMode="External"/><Relationship Id="rId718" Type="http://schemas.openxmlformats.org/officeDocument/2006/relationships/hyperlink" Target="http://lssggzy.lishui.gov.cn/art/2021/10/20/art_1229661852_132271.html" TargetMode="External"/><Relationship Id="rId717" Type="http://schemas.openxmlformats.org/officeDocument/2006/relationships/hyperlink" Target="http://lssggzy.lishui.gov.cn/art/2021/10/20/art_1229662089_161158.html" TargetMode="External"/><Relationship Id="rId716" Type="http://schemas.openxmlformats.org/officeDocument/2006/relationships/hyperlink" Target="http://lssggzy.lishui.gov.cn/art/2021/10/19/art_1229661812_160136.html" TargetMode="External"/><Relationship Id="rId715" Type="http://schemas.openxmlformats.org/officeDocument/2006/relationships/hyperlink" Target="http://lssggzy.lishui.gov.cn/art/2021/10/19/art_1229661812_160157.html" TargetMode="External"/><Relationship Id="rId714" Type="http://schemas.openxmlformats.org/officeDocument/2006/relationships/hyperlink" Target="http://lssggzy.lishui.gov.cn/art/2021/10/19/art_1229662056_142753.html" TargetMode="External"/><Relationship Id="rId713" Type="http://schemas.openxmlformats.org/officeDocument/2006/relationships/hyperlink" Target="http://lssggzy.lishui.gov.cn/art/2021/10/19/art_1229661852_132265.html" TargetMode="External"/><Relationship Id="rId712" Type="http://schemas.openxmlformats.org/officeDocument/2006/relationships/hyperlink" Target="http://lssggzy.lishui.gov.cn/art/2021/10/18/art_1229661812_160280.html" TargetMode="External"/><Relationship Id="rId711" Type="http://schemas.openxmlformats.org/officeDocument/2006/relationships/hyperlink" Target="http://lssggzy.lishui.gov.cn/art/2021/10/18/art_1229661956_139495.html" TargetMode="External"/><Relationship Id="rId710" Type="http://schemas.openxmlformats.org/officeDocument/2006/relationships/hyperlink" Target="http://lssggzy.lishui.gov.cn/art/2021/10/18/art_1229661852_132262.html" TargetMode="External"/><Relationship Id="rId71" Type="http://schemas.openxmlformats.org/officeDocument/2006/relationships/hyperlink" Target="http://lssggzy.lishui.gov.cn/art/2023/3/17/art_1229661989_199231.html" TargetMode="External"/><Relationship Id="rId709" Type="http://schemas.openxmlformats.org/officeDocument/2006/relationships/hyperlink" Target="http://lssggzy.lishui.gov.cn/art/2021/10/15/art_1229661812_160239.html" TargetMode="External"/><Relationship Id="rId708" Type="http://schemas.openxmlformats.org/officeDocument/2006/relationships/hyperlink" Target="http://lssggzy.lishui.gov.cn/art/2021/10/15/art_1229661812_160258.html" TargetMode="External"/><Relationship Id="rId707" Type="http://schemas.openxmlformats.org/officeDocument/2006/relationships/hyperlink" Target="http://lssggzy.lishui.gov.cn/art/2021/10/15/art_1229662056_142735.html" TargetMode="External"/><Relationship Id="rId706" Type="http://schemas.openxmlformats.org/officeDocument/2006/relationships/hyperlink" Target="http://lssggzy.lishui.gov.cn/art/2021/10/14/art_1229662056_142717.html" TargetMode="External"/><Relationship Id="rId705" Type="http://schemas.openxmlformats.org/officeDocument/2006/relationships/hyperlink" Target="http://lssggzy.lishui.gov.cn/art/2021/10/14/art_1229661852_132259.html" TargetMode="External"/><Relationship Id="rId704" Type="http://schemas.openxmlformats.org/officeDocument/2006/relationships/hyperlink" Target="http://lssggzy.lishui.gov.cn/art/2021/10/14/art_1229661812_160216.html" TargetMode="External"/><Relationship Id="rId703" Type="http://schemas.openxmlformats.org/officeDocument/2006/relationships/hyperlink" Target="http://lssggzy.lishui.gov.cn/art/2021/10/13/art_1229662089_161112.html" TargetMode="External"/><Relationship Id="rId702" Type="http://schemas.openxmlformats.org/officeDocument/2006/relationships/hyperlink" Target="http://lssggzy.lishui.gov.cn/art/2021/10/13/art_1229662157_161632.html" TargetMode="External"/><Relationship Id="rId701" Type="http://schemas.openxmlformats.org/officeDocument/2006/relationships/hyperlink" Target="http://lssggzy.lishui.gov.cn/art/2021/10/13/art_1229662124_161900.html" TargetMode="External"/><Relationship Id="rId700" Type="http://schemas.openxmlformats.org/officeDocument/2006/relationships/hyperlink" Target="http://lssggzy.lishui.gov.cn/art/2021/10/12/art_1229661852_132257.html" TargetMode="External"/><Relationship Id="rId70" Type="http://schemas.openxmlformats.org/officeDocument/2006/relationships/hyperlink" Target="http://lssggzy.lishui.gov.cn/art/2023/3/17/art_1229662056_199230.html" TargetMode="External"/><Relationship Id="rId7" Type="http://schemas.openxmlformats.org/officeDocument/2006/relationships/hyperlink" Target="http://lssggzy.lishui.gov.cn/art/2022/1/5/art_1229661812_187578.html" TargetMode="External"/><Relationship Id="rId699" Type="http://schemas.openxmlformats.org/officeDocument/2006/relationships/hyperlink" Target="http://lssggzy.lishui.gov.cn/art/2021/10/12/art_1229661989_138908.html" TargetMode="External"/><Relationship Id="rId698" Type="http://schemas.openxmlformats.org/officeDocument/2006/relationships/hyperlink" Target="http://lssggzy.lishui.gov.cn/art/2021/10/12/art_1229661852_132255.html" TargetMode="External"/><Relationship Id="rId697" Type="http://schemas.openxmlformats.org/officeDocument/2006/relationships/hyperlink" Target="http://lssggzy.lishui.gov.cn/art/2021/10/12/art_1229661989_138941.html" TargetMode="External"/><Relationship Id="rId696" Type="http://schemas.openxmlformats.org/officeDocument/2006/relationships/hyperlink" Target="http://lssggzy.lishui.gov.cn/art/2021/10/12/art_1229661812_160196.html" TargetMode="External"/><Relationship Id="rId695" Type="http://schemas.openxmlformats.org/officeDocument/2006/relationships/hyperlink" Target="http://lssggzy.lishui.gov.cn/art/2021/10/11/art_1229662056_142694.html" TargetMode="External"/><Relationship Id="rId694" Type="http://schemas.openxmlformats.org/officeDocument/2006/relationships/hyperlink" Target="http://lssggzy.lishui.gov.cn/art/2021/10/11/art_1229661852_132253.html" TargetMode="External"/><Relationship Id="rId693" Type="http://schemas.openxmlformats.org/officeDocument/2006/relationships/hyperlink" Target="http://lssggzy.lishui.gov.cn/art/2021/10/9/art_1229662089_161088.html" TargetMode="External"/><Relationship Id="rId692" Type="http://schemas.openxmlformats.org/officeDocument/2006/relationships/hyperlink" Target="http://lssggzy.lishui.gov.cn/art/2021/10/9/art_1229661956_139459.html" TargetMode="External"/><Relationship Id="rId691" Type="http://schemas.openxmlformats.org/officeDocument/2006/relationships/hyperlink" Target="http://lssggzy.lishui.gov.cn/art/2021/10/9/art_1229661812_160173.html" TargetMode="External"/><Relationship Id="rId690" Type="http://schemas.openxmlformats.org/officeDocument/2006/relationships/hyperlink" Target="http://lssggzy.lishui.gov.cn/art/2021/10/9/art_1229661812_160153.html" TargetMode="External"/><Relationship Id="rId69" Type="http://schemas.openxmlformats.org/officeDocument/2006/relationships/hyperlink" Target="http://lssggzy.lishui.gov.cn/art/2023/3/16/art_1229662124_199091.html" TargetMode="External"/><Relationship Id="rId689" Type="http://schemas.openxmlformats.org/officeDocument/2006/relationships/hyperlink" Target="http://lssggzy.lishui.gov.cn/art/2021/10/9/art_1229661989_138881.html" TargetMode="External"/><Relationship Id="rId688" Type="http://schemas.openxmlformats.org/officeDocument/2006/relationships/hyperlink" Target="http://lssggzy.lishui.gov.cn/art/2021/10/9/art_1229662056_142675.html" TargetMode="External"/><Relationship Id="rId687" Type="http://schemas.openxmlformats.org/officeDocument/2006/relationships/hyperlink" Target="http://lssggzy.lishui.gov.cn/art/2021/10/8/art_1229661852_132251.html" TargetMode="External"/><Relationship Id="rId686" Type="http://schemas.openxmlformats.org/officeDocument/2006/relationships/hyperlink" Target="http://lssggzy.lishui.gov.cn/art/2021/9/30/art_1229661812_160108.html" TargetMode="External"/><Relationship Id="rId685" Type="http://schemas.openxmlformats.org/officeDocument/2006/relationships/hyperlink" Target="http://lssggzy.lishui.gov.cn/art/2021/9/30/art_1229662089_161065.html" TargetMode="External"/><Relationship Id="rId684" Type="http://schemas.openxmlformats.org/officeDocument/2006/relationships/hyperlink" Target="http://lssggzy.lishui.gov.cn/art/2021/9/30/art_1229661989_138851.html" TargetMode="External"/><Relationship Id="rId683" Type="http://schemas.openxmlformats.org/officeDocument/2006/relationships/hyperlink" Target="http://lssggzy.lishui.gov.cn/art/2021/9/30/art_1229662190_173625.html" TargetMode="External"/><Relationship Id="rId682" Type="http://schemas.openxmlformats.org/officeDocument/2006/relationships/hyperlink" Target="http://lssggzy.lishui.gov.cn/art/2021/9/30/art_1229661812_160128.html" TargetMode="External"/><Relationship Id="rId681" Type="http://schemas.openxmlformats.org/officeDocument/2006/relationships/hyperlink" Target="http://lssggzy.lishui.gov.cn/art/2021/9/29/art_1229661812_160087.html" TargetMode="External"/><Relationship Id="rId680" Type="http://schemas.openxmlformats.org/officeDocument/2006/relationships/hyperlink" Target="http://lssggzy.lishui.gov.cn/art/2021/9/29/art_1229662089_161015.html" TargetMode="External"/><Relationship Id="rId68" Type="http://schemas.openxmlformats.org/officeDocument/2006/relationships/hyperlink" Target="http://lssggzy.lishui.gov.cn/art/2023/3/15/art_1229661956_198822.html" TargetMode="External"/><Relationship Id="rId679" Type="http://schemas.openxmlformats.org/officeDocument/2006/relationships/hyperlink" Target="http://lssggzy.lishui.gov.cn/art/2021/9/29/art_1229662089_161037.html" TargetMode="External"/><Relationship Id="rId678" Type="http://schemas.openxmlformats.org/officeDocument/2006/relationships/hyperlink" Target="http://lssggzy.lishui.gov.cn/art/2021/9/28/art_1229661852_132249.html" TargetMode="External"/><Relationship Id="rId677" Type="http://schemas.openxmlformats.org/officeDocument/2006/relationships/hyperlink" Target="http://lssggzy.lishui.gov.cn/art/2021/9/28/art_1229662056_142656.html" TargetMode="External"/><Relationship Id="rId676" Type="http://schemas.openxmlformats.org/officeDocument/2006/relationships/hyperlink" Target="http://lssggzy.lishui.gov.cn/art/2021/9/28/art_1229661923_140671.html" TargetMode="External"/><Relationship Id="rId675" Type="http://schemas.openxmlformats.org/officeDocument/2006/relationships/hyperlink" Target="http://lssggzy.lishui.gov.cn/art/2021/9/28/art_1229661812_160068.html" TargetMode="External"/><Relationship Id="rId674" Type="http://schemas.openxmlformats.org/officeDocument/2006/relationships/hyperlink" Target="http://lssggzy.lishui.gov.cn/art/2021/9/28/art_1229661956_139399.html" TargetMode="External"/><Relationship Id="rId673" Type="http://schemas.openxmlformats.org/officeDocument/2006/relationships/hyperlink" Target="http://lssggzy.lishui.gov.cn/art/2021/9/26/art_1229661852_132246.html" TargetMode="External"/><Relationship Id="rId672" Type="http://schemas.openxmlformats.org/officeDocument/2006/relationships/hyperlink" Target="http://lssggzy.lishui.gov.cn/art/2021/9/26/art_1229661812_160048.html" TargetMode="External"/><Relationship Id="rId671" Type="http://schemas.openxmlformats.org/officeDocument/2006/relationships/hyperlink" Target="http://lssggzy.lishui.gov.cn/art/2021/9/26/art_1229661989_138822.html" TargetMode="External"/><Relationship Id="rId670" Type="http://schemas.openxmlformats.org/officeDocument/2006/relationships/hyperlink" Target="http://lssggzy.lishui.gov.cn/art/2021/9/26/art_1229662124_161856.html" TargetMode="External"/><Relationship Id="rId67" Type="http://schemas.openxmlformats.org/officeDocument/2006/relationships/hyperlink" Target="http://lssggzy.lishui.gov.cn/art/2023/3/14/art_1229662056_198743.html" TargetMode="External"/><Relationship Id="rId669" Type="http://schemas.openxmlformats.org/officeDocument/2006/relationships/hyperlink" Target="http://lssggzy.lishui.gov.cn/art/2021/9/24/art_1229661989_138786.html" TargetMode="External"/><Relationship Id="rId668" Type="http://schemas.openxmlformats.org/officeDocument/2006/relationships/hyperlink" Target="http://lssggzy.lishui.gov.cn/art/2021/9/24/art_1229662089_160970.html" TargetMode="External"/><Relationship Id="rId667" Type="http://schemas.openxmlformats.org/officeDocument/2006/relationships/hyperlink" Target="http://lssggzy.lishui.gov.cn/art/2021/9/24/art_1229661812_160028.html" TargetMode="External"/><Relationship Id="rId666" Type="http://schemas.openxmlformats.org/officeDocument/2006/relationships/hyperlink" Target="http://lssggzy.lishui.gov.cn/art/2021/9/24/art_1229662056_142638.html" TargetMode="External"/><Relationship Id="rId665" Type="http://schemas.openxmlformats.org/officeDocument/2006/relationships/hyperlink" Target="http://lssggzy.lishui.gov.cn/art/2021/9/24/art_1229661852_132243.html" TargetMode="External"/><Relationship Id="rId664" Type="http://schemas.openxmlformats.org/officeDocument/2006/relationships/hyperlink" Target="http://lssggzy.lishui.gov.cn/art/2021/9/24/art_1229662124_161813.html" TargetMode="External"/><Relationship Id="rId663" Type="http://schemas.openxmlformats.org/officeDocument/2006/relationships/hyperlink" Target="http://lssggzy.lishui.gov.cn/art/2021/9/24/art_1229662089_160995.html" TargetMode="External"/><Relationship Id="rId662" Type="http://schemas.openxmlformats.org/officeDocument/2006/relationships/hyperlink" Target="http://lssggzy.lishui.gov.cn/art/2021/9/23/art_1229661812_160008.html" TargetMode="External"/><Relationship Id="rId661" Type="http://schemas.openxmlformats.org/officeDocument/2006/relationships/hyperlink" Target="http://lssggzy.lishui.gov.cn/art/2021/9/23/art_1229662056_142620.html" TargetMode="External"/><Relationship Id="rId660" Type="http://schemas.openxmlformats.org/officeDocument/2006/relationships/hyperlink" Target="http://lssggzy.lishui.gov.cn/art/2021/9/23/art_1229662157_161598.html" TargetMode="External"/><Relationship Id="rId66" Type="http://schemas.openxmlformats.org/officeDocument/2006/relationships/hyperlink" Target="http://lssggzy.lishui.gov.cn/art/2023/3/14/art_1229661852_198691.html" TargetMode="External"/><Relationship Id="rId659" Type="http://schemas.openxmlformats.org/officeDocument/2006/relationships/hyperlink" Target="http://lssggzy.lishui.gov.cn/art/2021/9/23/art_1229661956_139370.html" TargetMode="External"/><Relationship Id="rId658" Type="http://schemas.openxmlformats.org/officeDocument/2006/relationships/hyperlink" Target="http://lssggzy.lishui.gov.cn/art/2021/9/22/art_1229661812_159968.html" TargetMode="External"/><Relationship Id="rId657" Type="http://schemas.openxmlformats.org/officeDocument/2006/relationships/hyperlink" Target="http://lssggzy.lishui.gov.cn/art/2021/9/22/art_1229661812_159985.html" TargetMode="External"/><Relationship Id="rId656" Type="http://schemas.openxmlformats.org/officeDocument/2006/relationships/hyperlink" Target="http://lssggzy.lishui.gov.cn/art/2021/9/22/art_1229662124_161774.html" TargetMode="External"/><Relationship Id="rId655" Type="http://schemas.openxmlformats.org/officeDocument/2006/relationships/hyperlink" Target="http://lssggzy.lishui.gov.cn/art/2021/9/18/art_1229661989_138756.html" TargetMode="External"/><Relationship Id="rId654" Type="http://schemas.openxmlformats.org/officeDocument/2006/relationships/hyperlink" Target="http://lssggzy.lishui.gov.cn/art/2021/9/16/art_1229662157_161503.html" TargetMode="External"/><Relationship Id="rId653" Type="http://schemas.openxmlformats.org/officeDocument/2006/relationships/hyperlink" Target="http://lssggzy.lishui.gov.cn/art/2021/9/16/art_1229661852_132237.html" TargetMode="External"/><Relationship Id="rId652" Type="http://schemas.openxmlformats.org/officeDocument/2006/relationships/hyperlink" Target="http://lssggzy.lishui.gov.cn/art/2021/9/16/art_1229662157_161568.html" TargetMode="External"/><Relationship Id="rId651" Type="http://schemas.openxmlformats.org/officeDocument/2006/relationships/hyperlink" Target="http://lssggzy.lishui.gov.cn/art/2021/9/16/art_1229662157_161537.html" TargetMode="External"/><Relationship Id="rId650" Type="http://schemas.openxmlformats.org/officeDocument/2006/relationships/hyperlink" Target="http://lssggzy.lishui.gov.cn/art/2021/9/16/art_1229662157_161467.html" TargetMode="External"/><Relationship Id="rId65" Type="http://schemas.openxmlformats.org/officeDocument/2006/relationships/hyperlink" Target="http://lssggzy.lishui.gov.cn/art/2023/3/14/art_1229661956_198707.html" TargetMode="External"/><Relationship Id="rId649" Type="http://schemas.openxmlformats.org/officeDocument/2006/relationships/hyperlink" Target="http://lssggzy.lishui.gov.cn/art/2021/9/16/art_1229661852_132240.html" TargetMode="External"/><Relationship Id="rId648" Type="http://schemas.openxmlformats.org/officeDocument/2006/relationships/hyperlink" Target="http://lssggzy.lishui.gov.cn/art/2021/9/15/art_1229661852_132234.html" TargetMode="External"/><Relationship Id="rId647" Type="http://schemas.openxmlformats.org/officeDocument/2006/relationships/hyperlink" Target="http://lssggzy.lishui.gov.cn/art/2021/9/14/art_1229661956_139343.html" TargetMode="External"/><Relationship Id="rId646" Type="http://schemas.openxmlformats.org/officeDocument/2006/relationships/hyperlink" Target="http://lssggzy.lishui.gov.cn/art/2021/9/14/art_1229662124_161735.html" TargetMode="External"/><Relationship Id="rId645" Type="http://schemas.openxmlformats.org/officeDocument/2006/relationships/hyperlink" Target="http://lssggzy.lishui.gov.cn/art/2021/9/13/art_1229661956_139305.html" TargetMode="External"/><Relationship Id="rId644" Type="http://schemas.openxmlformats.org/officeDocument/2006/relationships/hyperlink" Target="http://lssggzy.lishui.gov.cn/art/2021/9/10/art_1229661956_139272.html" TargetMode="External"/><Relationship Id="rId643" Type="http://schemas.openxmlformats.org/officeDocument/2006/relationships/hyperlink" Target="http://lssggzy.lishui.gov.cn/art/2021/9/9/art_1229661812_159912.html" TargetMode="External"/><Relationship Id="rId642" Type="http://schemas.openxmlformats.org/officeDocument/2006/relationships/hyperlink" Target="http://lssggzy.lishui.gov.cn/art/2021/9/9/art_1229661812_159932.html" TargetMode="External"/><Relationship Id="rId641" Type="http://schemas.openxmlformats.org/officeDocument/2006/relationships/hyperlink" Target="http://lssggzy.lishui.gov.cn/art/2021/9/9/art_1229661923_140643.html" TargetMode="External"/><Relationship Id="rId640" Type="http://schemas.openxmlformats.org/officeDocument/2006/relationships/hyperlink" Target="http://lssggzy.lishui.gov.cn/art/2021/9/9/art_1229662124_161666.html" TargetMode="External"/><Relationship Id="rId64" Type="http://schemas.openxmlformats.org/officeDocument/2006/relationships/hyperlink" Target="http://lssggzy.lishui.gov.cn/art/2023/3/13/art_1229661956_198457.html" TargetMode="External"/><Relationship Id="rId639" Type="http://schemas.openxmlformats.org/officeDocument/2006/relationships/hyperlink" Target="http://lssggzy.lishui.gov.cn/art/2021/9/2/art_1229661852_132227.html" TargetMode="External"/><Relationship Id="rId638" Type="http://schemas.openxmlformats.org/officeDocument/2006/relationships/hyperlink" Target="http://lssggzy.lishui.gov.cn/art/2021/9/2/art_1229661812_159858.html" TargetMode="External"/><Relationship Id="rId637" Type="http://schemas.openxmlformats.org/officeDocument/2006/relationships/hyperlink" Target="http://lssggzy.lishui.gov.cn/art/2021/8/30/art_1229661956_139210.html" TargetMode="External"/><Relationship Id="rId636" Type="http://schemas.openxmlformats.org/officeDocument/2006/relationships/hyperlink" Target="http://lssggzy.lishui.gov.cn/art/2021/8/29/art_1229662124_161628.html" TargetMode="External"/><Relationship Id="rId635" Type="http://schemas.openxmlformats.org/officeDocument/2006/relationships/hyperlink" Target="http://lssggzy.lishui.gov.cn/art/2021/8/27/art_1229661923_140582.html" TargetMode="External"/><Relationship Id="rId634" Type="http://schemas.openxmlformats.org/officeDocument/2006/relationships/hyperlink" Target="http://lssggzy.lishui.gov.cn/art/2021/8/27/art_1229661812_159825.html" TargetMode="External"/><Relationship Id="rId633" Type="http://schemas.openxmlformats.org/officeDocument/2006/relationships/hyperlink" Target="http://lssggzy.lishui.gov.cn/art/2021/8/27/art_1229662124_161594.html" TargetMode="External"/><Relationship Id="rId632" Type="http://schemas.openxmlformats.org/officeDocument/2006/relationships/hyperlink" Target="http://lssggzy.lishui.gov.cn/art/2021/8/26/art_1229661812_159805.html" TargetMode="External"/><Relationship Id="rId631" Type="http://schemas.openxmlformats.org/officeDocument/2006/relationships/hyperlink" Target="http://lssggzy.lishui.gov.cn/art/2021/8/25/art_1229662157_161389.html" TargetMode="External"/><Relationship Id="rId630" Type="http://schemas.openxmlformats.org/officeDocument/2006/relationships/hyperlink" Target="http://lssggzy.lishui.gov.cn/art/2021/8/24/art_1229662056_142600.html" TargetMode="External"/><Relationship Id="rId63" Type="http://schemas.openxmlformats.org/officeDocument/2006/relationships/hyperlink" Target="http://lssggzy.lishui.gov.cn/art/2023/3/13/art_1229661812_195584.html" TargetMode="External"/><Relationship Id="rId629" Type="http://schemas.openxmlformats.org/officeDocument/2006/relationships/hyperlink" Target="http://lssggzy.lishui.gov.cn/art/2021/8/23/art_1229662056_142581.html" TargetMode="External"/><Relationship Id="rId628" Type="http://schemas.openxmlformats.org/officeDocument/2006/relationships/hyperlink" Target="http://lssggzy.lishui.gov.cn/art/2021/8/23/art_1229662124_161559.html" TargetMode="External"/><Relationship Id="rId627" Type="http://schemas.openxmlformats.org/officeDocument/2006/relationships/hyperlink" Target="http://lssggzy.lishui.gov.cn/art/2021/8/23/art_1229661812_159788.html" TargetMode="External"/><Relationship Id="rId626" Type="http://schemas.openxmlformats.org/officeDocument/2006/relationships/hyperlink" Target="http://lssggzy.lishui.gov.cn/art/2021/8/20/art_1229661812_159768.html" TargetMode="External"/><Relationship Id="rId625" Type="http://schemas.openxmlformats.org/officeDocument/2006/relationships/hyperlink" Target="http://lssggzy.lishui.gov.cn/art/2021/8/19/art_1229661812_159750.html" TargetMode="External"/><Relationship Id="rId624" Type="http://schemas.openxmlformats.org/officeDocument/2006/relationships/hyperlink" Target="http://lssggzy.lishui.gov.cn/art/2021/8/19/art_1229662124_161529.html" TargetMode="External"/><Relationship Id="rId623" Type="http://schemas.openxmlformats.org/officeDocument/2006/relationships/hyperlink" Target="http://lssggzy.lishui.gov.cn/art/2021/8/19/art_1229661923_140549.html" TargetMode="External"/><Relationship Id="rId622" Type="http://schemas.openxmlformats.org/officeDocument/2006/relationships/hyperlink" Target="http://lssggzy.lishui.gov.cn/art/2021/8/18/art_1229661812_159729.html" TargetMode="External"/><Relationship Id="rId621" Type="http://schemas.openxmlformats.org/officeDocument/2006/relationships/hyperlink" Target="http://lssggzy.lishui.gov.cn/art/2021/8/18/art_1229662124_161492.html" TargetMode="External"/><Relationship Id="rId620" Type="http://schemas.openxmlformats.org/officeDocument/2006/relationships/hyperlink" Target="http://lssggzy.lishui.gov.cn/art/2021/8/17/art_1229661989_138662.html" TargetMode="External"/><Relationship Id="rId62" Type="http://schemas.openxmlformats.org/officeDocument/2006/relationships/hyperlink" Target="http://lssggzy.lishui.gov.cn/art/2023/3/10/art_1229661956_195984.html" TargetMode="External"/><Relationship Id="rId619" Type="http://schemas.openxmlformats.org/officeDocument/2006/relationships/hyperlink" Target="http://lssggzy.lishui.gov.cn/art/2021/8/17/art_1229661812_159707.html" TargetMode="External"/><Relationship Id="rId618" Type="http://schemas.openxmlformats.org/officeDocument/2006/relationships/hyperlink" Target="http://lssggzy.lishui.gov.cn/art/2021/8/6/art_1229662157_161344.html" TargetMode="External"/><Relationship Id="rId617" Type="http://schemas.openxmlformats.org/officeDocument/2006/relationships/hyperlink" Target="http://lssggzy.lishui.gov.cn/art/2021/8/6/art_1229661812_159684.html" TargetMode="External"/><Relationship Id="rId616" Type="http://schemas.openxmlformats.org/officeDocument/2006/relationships/hyperlink" Target="http://lssggzy.lishui.gov.cn/art/2021/8/5/art_1229661956_139177.html" TargetMode="External"/><Relationship Id="rId615" Type="http://schemas.openxmlformats.org/officeDocument/2006/relationships/hyperlink" Target="http://lssggzy.lishui.gov.cn/art/2021/8/5/art_1229661812_159660.html" TargetMode="External"/><Relationship Id="rId614" Type="http://schemas.openxmlformats.org/officeDocument/2006/relationships/hyperlink" Target="http://lssggzy.lishui.gov.cn/art/2021/8/4/art_1229661812_159641.html" TargetMode="External"/><Relationship Id="rId613" Type="http://schemas.openxmlformats.org/officeDocument/2006/relationships/hyperlink" Target="http://lssggzy.lishui.gov.cn/art/2021/8/4/art_1229662089_160950.html" TargetMode="External"/><Relationship Id="rId612" Type="http://schemas.openxmlformats.org/officeDocument/2006/relationships/hyperlink" Target="http://lssggzy.lishui.gov.cn/art/2021/8/4/art_1229661812_159622.html" TargetMode="External"/><Relationship Id="rId611" Type="http://schemas.openxmlformats.org/officeDocument/2006/relationships/hyperlink" Target="http://lssggzy.lishui.gov.cn/art/2021/8/3/art_1229661812_159544.html" TargetMode="External"/><Relationship Id="rId610" Type="http://schemas.openxmlformats.org/officeDocument/2006/relationships/hyperlink" Target="http://lssggzy.lishui.gov.cn/art/2021/8/3/art_1229661956_139148.html" TargetMode="External"/><Relationship Id="rId61" Type="http://schemas.openxmlformats.org/officeDocument/2006/relationships/hyperlink" Target="http://lssggzy.lishui.gov.cn/art/2023/3/9/art_1229662124_195847.html" TargetMode="External"/><Relationship Id="rId609" Type="http://schemas.openxmlformats.org/officeDocument/2006/relationships/hyperlink" Target="http://lssggzy.lishui.gov.cn/art/2021/8/3/art_1229661812_159561.html" TargetMode="External"/><Relationship Id="rId608" Type="http://schemas.openxmlformats.org/officeDocument/2006/relationships/hyperlink" Target="http://lssggzy.lishui.gov.cn/art/2021/8/3/art_1229662124_161456.html" TargetMode="External"/><Relationship Id="rId607" Type="http://schemas.openxmlformats.org/officeDocument/2006/relationships/hyperlink" Target="http://lssggzy.lishui.gov.cn/art/2021/8/2/art_1229662157_161296.html" TargetMode="External"/><Relationship Id="rId606" Type="http://schemas.openxmlformats.org/officeDocument/2006/relationships/hyperlink" Target="http://lssggzy.lishui.gov.cn/art/2021/7/30/art_1229661852_132222.html" TargetMode="External"/><Relationship Id="rId605" Type="http://schemas.openxmlformats.org/officeDocument/2006/relationships/hyperlink" Target="http://lssggzy.lishui.gov.cn/art/2021/7/30/art_1229661989_138627.html" TargetMode="External"/><Relationship Id="rId604" Type="http://schemas.openxmlformats.org/officeDocument/2006/relationships/hyperlink" Target="http://lssggzy.lishui.gov.cn/art/2021/7/29/art_1229661812_159516.html" TargetMode="External"/><Relationship Id="rId603" Type="http://schemas.openxmlformats.org/officeDocument/2006/relationships/hyperlink" Target="http://lssggzy.lishui.gov.cn/art/2021/7/29/art_1229661923_140524.html" TargetMode="External"/><Relationship Id="rId602" Type="http://schemas.openxmlformats.org/officeDocument/2006/relationships/hyperlink" Target="http://lssggzy.lishui.gov.cn/art/2021/7/29/art_1229662124_161415.html" TargetMode="External"/><Relationship Id="rId601" Type="http://schemas.openxmlformats.org/officeDocument/2006/relationships/hyperlink" Target="http://lssggzy.lishui.gov.cn/art/2021/7/28/art_1229661989_138602.html" TargetMode="External"/><Relationship Id="rId600" Type="http://schemas.openxmlformats.org/officeDocument/2006/relationships/hyperlink" Target="http://lssggzy.lishui.gov.cn/art/2021/7/28/art_1229661812_159496.html" TargetMode="External"/><Relationship Id="rId60" Type="http://schemas.openxmlformats.org/officeDocument/2006/relationships/hyperlink" Target="http://lssggzy.lishui.gov.cn/art/2023/3/8/art_1229661812_195786.html" TargetMode="External"/><Relationship Id="rId6" Type="http://schemas.openxmlformats.org/officeDocument/2006/relationships/hyperlink" Target="http://lssggzy.lishui.gov.cn/art/2022/1/7/art_1229662190_187574.html" TargetMode="External"/><Relationship Id="rId599" Type="http://schemas.openxmlformats.org/officeDocument/2006/relationships/hyperlink" Target="http://lssggzy.lishui.gov.cn/art/2021/7/28/art_1229662157_161242.html" TargetMode="External"/><Relationship Id="rId598" Type="http://schemas.openxmlformats.org/officeDocument/2006/relationships/hyperlink" Target="http://lssggzy.lishui.gov.cn/art/2021/7/28/art_1229662157_161176.html" TargetMode="External"/><Relationship Id="rId597" Type="http://schemas.openxmlformats.org/officeDocument/2006/relationships/hyperlink" Target="http://lssggzy.lishui.gov.cn/art/2021/7/28/art_1229662056_142562.html" TargetMode="External"/><Relationship Id="rId596" Type="http://schemas.openxmlformats.org/officeDocument/2006/relationships/hyperlink" Target="http://lssggzy.lishui.gov.cn/art/2021/7/27/art_1229661923_140495.html" TargetMode="External"/><Relationship Id="rId595" Type="http://schemas.openxmlformats.org/officeDocument/2006/relationships/hyperlink" Target="http://lssggzy.lishui.gov.cn/art/2021/7/26/art_1229662190_173605.html" TargetMode="External"/><Relationship Id="rId594" Type="http://schemas.openxmlformats.org/officeDocument/2006/relationships/hyperlink" Target="http://lssggzy.lishui.gov.cn/art/2021/7/26/art_1229662089_160930.html" TargetMode="External"/><Relationship Id="rId593" Type="http://schemas.openxmlformats.org/officeDocument/2006/relationships/hyperlink" Target="http://lssggzy.lishui.gov.cn/art/2021/7/26/art_1229662190_173610.html" TargetMode="External"/><Relationship Id="rId592" Type="http://schemas.openxmlformats.org/officeDocument/2006/relationships/hyperlink" Target="http://lssggzy.lishui.gov.cn/art/2021/7/26/art_1229661812_159469.html" TargetMode="External"/><Relationship Id="rId591" Type="http://schemas.openxmlformats.org/officeDocument/2006/relationships/hyperlink" Target="http://lssggzy.lishui.gov.cn/art/2021/7/26/art_1229661812_159450.html" TargetMode="External"/><Relationship Id="rId590" Type="http://schemas.openxmlformats.org/officeDocument/2006/relationships/hyperlink" Target="http://lssggzy.lishui.gov.cn/art/2021/7/25/art_1229662124_161329.html" TargetMode="External"/><Relationship Id="rId59" Type="http://schemas.openxmlformats.org/officeDocument/2006/relationships/hyperlink" Target="http://lssggzy.lishui.gov.cn/art/2023/3/7/art_1229662124_195763.html" TargetMode="External"/><Relationship Id="rId589" Type="http://schemas.openxmlformats.org/officeDocument/2006/relationships/hyperlink" Target="http://lssggzy.lishui.gov.cn/art/2021/7/25/art_1229662124_161375.html" TargetMode="External"/><Relationship Id="rId588" Type="http://schemas.openxmlformats.org/officeDocument/2006/relationships/hyperlink" Target="http://lssggzy.lishui.gov.cn/art/2021/7/23/art_1229661812_159433.html" TargetMode="External"/><Relationship Id="rId587" Type="http://schemas.openxmlformats.org/officeDocument/2006/relationships/hyperlink" Target="http://lssggzy.lishui.gov.cn/art/2021/7/22/art_1229661852_132220.html" TargetMode="External"/><Relationship Id="rId586" Type="http://schemas.openxmlformats.org/officeDocument/2006/relationships/hyperlink" Target="http://lssggzy.lishui.gov.cn/art/2021/7/22/art_1229661812_159413.html" TargetMode="External"/><Relationship Id="rId585" Type="http://schemas.openxmlformats.org/officeDocument/2006/relationships/hyperlink" Target="http://lssggzy.lishui.gov.cn/art/2021/7/22/art_1229662056_142543.html" TargetMode="External"/><Relationship Id="rId584" Type="http://schemas.openxmlformats.org/officeDocument/2006/relationships/hyperlink" Target="http://lssggzy.lishui.gov.cn/art/2021/7/21/art_1229661852_132216.html" TargetMode="External"/><Relationship Id="rId583" Type="http://schemas.openxmlformats.org/officeDocument/2006/relationships/hyperlink" Target="http://lssggzy.lishui.gov.cn/art/2021/7/21/art_1229661812_159402.html" TargetMode="External"/><Relationship Id="rId582" Type="http://schemas.openxmlformats.org/officeDocument/2006/relationships/hyperlink" Target="http://lssggzy.lishui.gov.cn/art/2021/7/21/art_1229661923_140466.html" TargetMode="External"/><Relationship Id="rId581" Type="http://schemas.openxmlformats.org/officeDocument/2006/relationships/hyperlink" Target="http://lssggzy.lishui.gov.cn/art/2021/7/20/art_1229661812_159384.html" TargetMode="External"/><Relationship Id="rId580" Type="http://schemas.openxmlformats.org/officeDocument/2006/relationships/hyperlink" Target="http://lssggzy.lishui.gov.cn/art/2021/7/20/art_1229662157_161137.html" TargetMode="External"/><Relationship Id="rId58" Type="http://schemas.openxmlformats.org/officeDocument/2006/relationships/hyperlink" Target="http://lssggzy.lishui.gov.cn/art/2023/3/7/art_1229661812_195781.html" TargetMode="External"/><Relationship Id="rId579" Type="http://schemas.openxmlformats.org/officeDocument/2006/relationships/hyperlink" Target="http://lssggzy.lishui.gov.cn/art/2021/7/20/art_1229662124_161282.html" TargetMode="External"/><Relationship Id="rId578" Type="http://schemas.openxmlformats.org/officeDocument/2006/relationships/hyperlink" Target="http://lssggzy.lishui.gov.cn/art/2021/7/20/art_1229662089_160908.html" TargetMode="External"/><Relationship Id="rId577" Type="http://schemas.openxmlformats.org/officeDocument/2006/relationships/hyperlink" Target="http://lssggzy.lishui.gov.cn/art/2021/7/19/art_1229661812_159366.html" TargetMode="External"/><Relationship Id="rId576" Type="http://schemas.openxmlformats.org/officeDocument/2006/relationships/hyperlink" Target="http://lssggzy.lishui.gov.cn/art/2021/7/19/art_1229661989_138552.html" TargetMode="External"/><Relationship Id="rId575" Type="http://schemas.openxmlformats.org/officeDocument/2006/relationships/hyperlink" Target="http://lssggzy.lishui.gov.cn/art/2021/7/16/art_1229661956_139120.html" TargetMode="External"/><Relationship Id="rId574" Type="http://schemas.openxmlformats.org/officeDocument/2006/relationships/hyperlink" Target="http://lssggzy.lishui.gov.cn/art/2021/7/16/art_1229661812_159348.html" TargetMode="External"/><Relationship Id="rId573" Type="http://schemas.openxmlformats.org/officeDocument/2006/relationships/hyperlink" Target="http://lssggzy.lishui.gov.cn/art/2021/7/16/art_1229661812_159329.html" TargetMode="External"/><Relationship Id="rId572" Type="http://schemas.openxmlformats.org/officeDocument/2006/relationships/hyperlink" Target="http://lssggzy.lishui.gov.cn/art/2021/7/14/art_1229661956_139042.html" TargetMode="External"/><Relationship Id="rId571" Type="http://schemas.openxmlformats.org/officeDocument/2006/relationships/hyperlink" Target="http://lssggzy.lishui.gov.cn/art/2021/7/14/art_1229661852_132205.html" TargetMode="External"/><Relationship Id="rId570" Type="http://schemas.openxmlformats.org/officeDocument/2006/relationships/hyperlink" Target="http://lssggzy.lishui.gov.cn/art/2021/7/14/art_1229661956_139085.html" TargetMode="External"/><Relationship Id="rId57" Type="http://schemas.openxmlformats.org/officeDocument/2006/relationships/hyperlink" Target="http://lssggzy.lishui.gov.cn/art/2023/3/7/art_1229661852_195779.html" TargetMode="External"/><Relationship Id="rId569" Type="http://schemas.openxmlformats.org/officeDocument/2006/relationships/hyperlink" Target="http://lssggzy.lishui.gov.cn/art/2021/7/14/art_1229661852_132214.html" TargetMode="External"/><Relationship Id="rId568" Type="http://schemas.openxmlformats.org/officeDocument/2006/relationships/hyperlink" Target="http://lssggzy.lishui.gov.cn/art/2021/7/14/art_1229661852_132209.html" TargetMode="External"/><Relationship Id="rId567" Type="http://schemas.openxmlformats.org/officeDocument/2006/relationships/hyperlink" Target="http://lssggzy.lishui.gov.cn/art/2021/7/14/art_1229661812_159310.html" TargetMode="External"/><Relationship Id="rId566" Type="http://schemas.openxmlformats.org/officeDocument/2006/relationships/hyperlink" Target="http://lssggzy.lishui.gov.cn/art/2021/7/13/art_1229662089_160885.html" TargetMode="External"/><Relationship Id="rId565" Type="http://schemas.openxmlformats.org/officeDocument/2006/relationships/hyperlink" Target="http://lssggzy.lishui.gov.cn/art/2021/7/12/art_1229661989_138754.html" TargetMode="External"/><Relationship Id="rId564" Type="http://schemas.openxmlformats.org/officeDocument/2006/relationships/hyperlink" Target="http://lssggzy.lishui.gov.cn/art/2021/7/12/art_1229661956_138982.html" TargetMode="External"/><Relationship Id="rId563" Type="http://schemas.openxmlformats.org/officeDocument/2006/relationships/hyperlink" Target="http://lssggzy.lishui.gov.cn/art/2021/7/12/art_1229661956_139010.html" TargetMode="External"/><Relationship Id="rId562" Type="http://schemas.openxmlformats.org/officeDocument/2006/relationships/hyperlink" Target="http://lssggzy.lishui.gov.cn/art/2021/7/12/art_1229661989_138780.html" TargetMode="External"/><Relationship Id="rId561" Type="http://schemas.openxmlformats.org/officeDocument/2006/relationships/hyperlink" Target="http://lssggzy.lishui.gov.cn/art/2021/7/8/art_1229661812_159274.html" TargetMode="External"/><Relationship Id="rId560" Type="http://schemas.openxmlformats.org/officeDocument/2006/relationships/hyperlink" Target="http://lssggzy.lishui.gov.cn/art/2021/7/8/art_1229661812_159291.html" TargetMode="External"/><Relationship Id="rId56" Type="http://schemas.openxmlformats.org/officeDocument/2006/relationships/hyperlink" Target="http://lssggzy.lishui.gov.cn/art/2023/3/7/art_1229661956_195774.html" TargetMode="External"/><Relationship Id="rId559" Type="http://schemas.openxmlformats.org/officeDocument/2006/relationships/hyperlink" Target="http://lssggzy.lishui.gov.cn/art/2021/7/7/art_1229661989_138724.html" TargetMode="External"/><Relationship Id="rId558" Type="http://schemas.openxmlformats.org/officeDocument/2006/relationships/hyperlink" Target="http://lssggzy.lishui.gov.cn/art/2021/7/6/art_1229661852_132201.html" TargetMode="External"/><Relationship Id="rId557" Type="http://schemas.openxmlformats.org/officeDocument/2006/relationships/hyperlink" Target="http://lssggzy.lishui.gov.cn/art/2021/7/6/art_1229662190_173599.html" TargetMode="External"/><Relationship Id="rId556" Type="http://schemas.openxmlformats.org/officeDocument/2006/relationships/hyperlink" Target="http://lssggzy.lishui.gov.cn/art/2021/7/6/art_1229662089_160862.html" TargetMode="External"/><Relationship Id="rId555" Type="http://schemas.openxmlformats.org/officeDocument/2006/relationships/hyperlink" Target="http://lssggzy.lishui.gov.cn/art/2021/7/5/art_1229661923_140438.html" TargetMode="External"/><Relationship Id="rId554" Type="http://schemas.openxmlformats.org/officeDocument/2006/relationships/hyperlink" Target="http://lssggzy.lishui.gov.cn/art/2021/7/5/art_1229662056_142528.html" TargetMode="External"/><Relationship Id="rId553" Type="http://schemas.openxmlformats.org/officeDocument/2006/relationships/hyperlink" Target="http://lssggzy.lishui.gov.cn/art/2021/7/2/art_1229662056_142364.html" TargetMode="External"/><Relationship Id="rId552" Type="http://schemas.openxmlformats.org/officeDocument/2006/relationships/hyperlink" Target="http://lssggzy.lishui.gov.cn/art/2021/7/2/art_1229661923_140409.html" TargetMode="External"/><Relationship Id="rId551" Type="http://schemas.openxmlformats.org/officeDocument/2006/relationships/hyperlink" Target="http://lssggzy.lishui.gov.cn/art/2021/7/2/art_1229662089_160840.html" TargetMode="External"/><Relationship Id="rId550" Type="http://schemas.openxmlformats.org/officeDocument/2006/relationships/hyperlink" Target="http://lssggzy.lishui.gov.cn/art/2021/7/1/art_1229661812_159249.html" TargetMode="External"/><Relationship Id="rId55" Type="http://schemas.openxmlformats.org/officeDocument/2006/relationships/hyperlink" Target="http://lssggzy.lishui.gov.cn/art/2023/3/7/art_1229661956_195773.html" TargetMode="External"/><Relationship Id="rId549" Type="http://schemas.openxmlformats.org/officeDocument/2006/relationships/hyperlink" Target="http://lssggzy.lishui.gov.cn/art/2021/6/30/art_1229661989_138697.html" TargetMode="External"/><Relationship Id="rId548" Type="http://schemas.openxmlformats.org/officeDocument/2006/relationships/hyperlink" Target="http://lssggzy.lishui.gov.cn/art/2021/6/30/art_1229662056_142347.html" TargetMode="External"/><Relationship Id="rId547" Type="http://schemas.openxmlformats.org/officeDocument/2006/relationships/hyperlink" Target="http://lssggzy.lishui.gov.cn/art/2021/6/30/art_1229662124_161239.html" TargetMode="External"/><Relationship Id="rId546" Type="http://schemas.openxmlformats.org/officeDocument/2006/relationships/hyperlink" Target="http://lssggzy.lishui.gov.cn/art/2021/6/29/art_1229662157_161096.html" TargetMode="External"/><Relationship Id="rId545" Type="http://schemas.openxmlformats.org/officeDocument/2006/relationships/hyperlink" Target="http://lssggzy.lishui.gov.cn/art/2021/6/29/art_1229662190_173596.html" TargetMode="External"/><Relationship Id="rId544" Type="http://schemas.openxmlformats.org/officeDocument/2006/relationships/hyperlink" Target="http://lssggzy.lishui.gov.cn/art/2021/6/28/art_1229661852_132197.html" TargetMode="External"/><Relationship Id="rId543" Type="http://schemas.openxmlformats.org/officeDocument/2006/relationships/hyperlink" Target="http://lssggzy.lishui.gov.cn/art/2021/6/28/art_1229662190_173589.html" TargetMode="External"/><Relationship Id="rId542" Type="http://schemas.openxmlformats.org/officeDocument/2006/relationships/hyperlink" Target="http://lssggzy.lishui.gov.cn/art/2021/6/28/art_1229661989_138667.html" TargetMode="External"/><Relationship Id="rId541" Type="http://schemas.openxmlformats.org/officeDocument/2006/relationships/hyperlink" Target="http://lssggzy.lishui.gov.cn/art/2021/6/28/art_1229661812_159234.html" TargetMode="External"/><Relationship Id="rId540" Type="http://schemas.openxmlformats.org/officeDocument/2006/relationships/hyperlink" Target="http://lssggzy.lishui.gov.cn/art/2021/6/28/art_1229662089_160818.html" TargetMode="External"/><Relationship Id="rId54" Type="http://schemas.openxmlformats.org/officeDocument/2006/relationships/hyperlink" Target="http://lssggzy.lishui.gov.cn/art/2023/3/6/art_1229661956_195640.html" TargetMode="External"/><Relationship Id="rId539" Type="http://schemas.openxmlformats.org/officeDocument/2006/relationships/hyperlink" Target="http://lssggzy.lishui.gov.cn/art/2021/6/25/art_1229661923_140682.html" TargetMode="External"/><Relationship Id="rId538" Type="http://schemas.openxmlformats.org/officeDocument/2006/relationships/hyperlink" Target="http://lssggzy.lishui.gov.cn/art/2021/6/25/art_1229662124_161172.html" TargetMode="External"/><Relationship Id="rId537" Type="http://schemas.openxmlformats.org/officeDocument/2006/relationships/hyperlink" Target="http://lssggzy.lishui.gov.cn/art/2021/6/25/art_1229661812_159217.html" TargetMode="External"/><Relationship Id="rId536" Type="http://schemas.openxmlformats.org/officeDocument/2006/relationships/hyperlink" Target="http://lssggzy.lishui.gov.cn/art/2021/6/25/art_1229662190_173582.html" TargetMode="External"/><Relationship Id="rId535" Type="http://schemas.openxmlformats.org/officeDocument/2006/relationships/hyperlink" Target="http://lssggzy.lishui.gov.cn/art/2021/6/25/art_1229661956_138953.html" TargetMode="External"/><Relationship Id="rId534" Type="http://schemas.openxmlformats.org/officeDocument/2006/relationships/hyperlink" Target="http://lssggzy.lishui.gov.cn/art/2021/6/25/art_1229661812_159201.html" TargetMode="External"/><Relationship Id="rId533" Type="http://schemas.openxmlformats.org/officeDocument/2006/relationships/hyperlink" Target="http://lssggzy.lishui.gov.cn/art/2021/6/24/art_1229661956_138921.html" TargetMode="External"/><Relationship Id="rId532" Type="http://schemas.openxmlformats.org/officeDocument/2006/relationships/hyperlink" Target="http://lssggzy.lishui.gov.cn/art/2021/6/23/art_1229661989_138634.html" TargetMode="External"/><Relationship Id="rId531" Type="http://schemas.openxmlformats.org/officeDocument/2006/relationships/hyperlink" Target="http://lssggzy.lishui.gov.cn/art/2021/6/23/art_1229661812_159184.html" TargetMode="External"/><Relationship Id="rId530" Type="http://schemas.openxmlformats.org/officeDocument/2006/relationships/hyperlink" Target="http://lssggzy.lishui.gov.cn/art/2021/6/22/art_1229662056_142329.html" TargetMode="External"/><Relationship Id="rId53" Type="http://schemas.openxmlformats.org/officeDocument/2006/relationships/hyperlink" Target="http://lssggzy.lishui.gov.cn/art/2023/3/2/art_1229661812_195464.html" TargetMode="External"/><Relationship Id="rId529" Type="http://schemas.openxmlformats.org/officeDocument/2006/relationships/hyperlink" Target="http://lssggzy.lishui.gov.cn/art/2021/6/22/art_1229661989_138601.html" TargetMode="External"/><Relationship Id="rId528" Type="http://schemas.openxmlformats.org/officeDocument/2006/relationships/hyperlink" Target="http://lssggzy.lishui.gov.cn/art/2021/6/18/art_1229661812_159147.html" TargetMode="External"/><Relationship Id="rId527" Type="http://schemas.openxmlformats.org/officeDocument/2006/relationships/hyperlink" Target="http://lssggzy.lishui.gov.cn/art/2021/6/18/art_1229661812_159166.html" TargetMode="External"/><Relationship Id="rId526" Type="http://schemas.openxmlformats.org/officeDocument/2006/relationships/hyperlink" Target="http://lssggzy.lishui.gov.cn/art/2021/6/18/art_1229662056_142164.html" TargetMode="External"/><Relationship Id="rId525" Type="http://schemas.openxmlformats.org/officeDocument/2006/relationships/hyperlink" Target="http://lssggzy.lishui.gov.cn/art/2021/6/17/art_1229661812_159129.html" TargetMode="External"/><Relationship Id="rId524" Type="http://schemas.openxmlformats.org/officeDocument/2006/relationships/hyperlink" Target="http://lssggzy.lishui.gov.cn/art/2021/6/17/art_1229662056_142142.html" TargetMode="External"/><Relationship Id="rId523" Type="http://schemas.openxmlformats.org/officeDocument/2006/relationships/hyperlink" Target="http://lssggzy.lishui.gov.cn/art/2021/6/17/art_1229661956_138890.html" TargetMode="External"/><Relationship Id="rId522" Type="http://schemas.openxmlformats.org/officeDocument/2006/relationships/hyperlink" Target="http://lssggzy.lishui.gov.cn/art/2021/6/17/art_1229662056_142009.html" TargetMode="External"/><Relationship Id="rId521" Type="http://schemas.openxmlformats.org/officeDocument/2006/relationships/hyperlink" Target="http://lssggzy.lishui.gov.cn/art/2021/6/17/art_1229661812_159113.html" TargetMode="External"/><Relationship Id="rId520" Type="http://schemas.openxmlformats.org/officeDocument/2006/relationships/hyperlink" Target="http://lssggzy.lishui.gov.cn/art/2021/6/17/art_1229662124_161132.html" TargetMode="External"/><Relationship Id="rId52" Type="http://schemas.openxmlformats.org/officeDocument/2006/relationships/hyperlink" Target="http://lssggzy.lishui.gov.cn/art/2023/3/2/art_1229661812_195492.html" TargetMode="External"/><Relationship Id="rId519" Type="http://schemas.openxmlformats.org/officeDocument/2006/relationships/hyperlink" Target="http://lssggzy.lishui.gov.cn/art/2021/6/17/art_1229661812_159097.html" TargetMode="External"/><Relationship Id="rId518" Type="http://schemas.openxmlformats.org/officeDocument/2006/relationships/hyperlink" Target="http://lssggzy.lishui.gov.cn/art/2021/6/16/art_1229662089_161092.html" TargetMode="External"/><Relationship Id="rId517" Type="http://schemas.openxmlformats.org/officeDocument/2006/relationships/hyperlink" Target="http://lssggzy.lishui.gov.cn/art/2021/6/16/art_1229662190_173575.html" TargetMode="External"/><Relationship Id="rId516" Type="http://schemas.openxmlformats.org/officeDocument/2006/relationships/hyperlink" Target="http://lssggzy.lishui.gov.cn/art/2021/6/16/art_1229662124_161090.html" TargetMode="External"/><Relationship Id="rId515" Type="http://schemas.openxmlformats.org/officeDocument/2006/relationships/hyperlink" Target="http://lssggzy.lishui.gov.cn/art/2021/6/16/art_1229661923_140653.html" TargetMode="External"/><Relationship Id="rId514" Type="http://schemas.openxmlformats.org/officeDocument/2006/relationships/hyperlink" Target="http://lssggzy.lishui.gov.cn/art/2021/6/15/art_1229662124_161045.html" TargetMode="External"/><Relationship Id="rId513" Type="http://schemas.openxmlformats.org/officeDocument/2006/relationships/hyperlink" Target="http://lssggzy.lishui.gov.cn/art/2021/6/11/art_1229661812_159080.html" TargetMode="External"/><Relationship Id="rId512" Type="http://schemas.openxmlformats.org/officeDocument/2006/relationships/hyperlink" Target="http://lssggzy.lishui.gov.cn/art/2021/6/11/art_1229661923_140625.html" TargetMode="External"/><Relationship Id="rId511" Type="http://schemas.openxmlformats.org/officeDocument/2006/relationships/hyperlink" Target="http://lssggzy.lishui.gov.cn/art/2021/6/11/art_1229662190_173570.html" TargetMode="External"/><Relationship Id="rId510" Type="http://schemas.openxmlformats.org/officeDocument/2006/relationships/hyperlink" Target="http://lssggzy.lishui.gov.cn/art/2021/6/11/art_1229661852_132194.html" TargetMode="External"/><Relationship Id="rId51" Type="http://schemas.openxmlformats.org/officeDocument/2006/relationships/hyperlink" Target="http://lssggzy.lishui.gov.cn/art/2023/3/2/art_1229662089_195448.html" TargetMode="External"/><Relationship Id="rId509" Type="http://schemas.openxmlformats.org/officeDocument/2006/relationships/hyperlink" Target="http://lssggzy.lishui.gov.cn/art/2021/6/11/art_1229661812_159062.html" TargetMode="External"/><Relationship Id="rId508" Type="http://schemas.openxmlformats.org/officeDocument/2006/relationships/hyperlink" Target="http://lssggzy.lishui.gov.cn/art/2021/6/10/art_1229661956_138859.html" TargetMode="External"/><Relationship Id="rId507" Type="http://schemas.openxmlformats.org/officeDocument/2006/relationships/hyperlink" Target="http://lssggzy.lishui.gov.cn/art/2021/6/10/art_1229661852_132191.html" TargetMode="External"/><Relationship Id="rId506" Type="http://schemas.openxmlformats.org/officeDocument/2006/relationships/hyperlink" Target="http://lssggzy.lishui.gov.cn/art/2021/6/10/art_1229662157_161052.html" TargetMode="External"/><Relationship Id="rId505" Type="http://schemas.openxmlformats.org/officeDocument/2006/relationships/hyperlink" Target="http://lssggzy.lishui.gov.cn/art/2021/6/9/art_1229661812_159051.html" TargetMode="External"/><Relationship Id="rId504" Type="http://schemas.openxmlformats.org/officeDocument/2006/relationships/hyperlink" Target="http://lssggzy.lishui.gov.cn/art/2021/6/9/art_1229662089_161059.html" TargetMode="External"/><Relationship Id="rId503" Type="http://schemas.openxmlformats.org/officeDocument/2006/relationships/hyperlink" Target="http://lssggzy.lishui.gov.cn/art/2021/6/9/art_1229661852_132189.html" TargetMode="External"/><Relationship Id="rId502" Type="http://schemas.openxmlformats.org/officeDocument/2006/relationships/hyperlink" Target="http://lssggzy.lishui.gov.cn/art/2021/6/9/art_1229661956_138831.html" TargetMode="External"/><Relationship Id="rId501" Type="http://schemas.openxmlformats.org/officeDocument/2006/relationships/hyperlink" Target="http://lssggzy.lishui.gov.cn/art/2021/6/8/art_1229662157_161012.html" TargetMode="External"/><Relationship Id="rId500" Type="http://schemas.openxmlformats.org/officeDocument/2006/relationships/hyperlink" Target="http://lssggzy.lishui.gov.cn/art/2021/6/8/art_1229662089_161039.html" TargetMode="External"/><Relationship Id="rId50" Type="http://schemas.openxmlformats.org/officeDocument/2006/relationships/hyperlink" Target="http://lssggzy.lishui.gov.cn/art/2023/2/28/art_1229661812_195288.html" TargetMode="External"/><Relationship Id="rId5" Type="http://schemas.openxmlformats.org/officeDocument/2006/relationships/hyperlink" Target="http://lssggzy.lishui.gov.cn/art/2022/1/5/art_1229661812_187573.html" TargetMode="External"/><Relationship Id="rId499" Type="http://schemas.openxmlformats.org/officeDocument/2006/relationships/hyperlink" Target="http://lssggzy.lishui.gov.cn/art/2021/6/8/art_1229661852_132185.html" TargetMode="External"/><Relationship Id="rId498" Type="http://schemas.openxmlformats.org/officeDocument/2006/relationships/hyperlink" Target="http://lssggzy.lishui.gov.cn/art/2021/6/7/art_1229661812_159033.html" TargetMode="External"/><Relationship Id="rId497" Type="http://schemas.openxmlformats.org/officeDocument/2006/relationships/hyperlink" Target="http://lssggzy.lishui.gov.cn/art/2021/6/7/art_1229661812_159017.html" TargetMode="External"/><Relationship Id="rId496" Type="http://schemas.openxmlformats.org/officeDocument/2006/relationships/hyperlink" Target="http://lssggzy.lishui.gov.cn/art/2021/6/7/art_1229662089_161014.html" TargetMode="External"/><Relationship Id="rId495" Type="http://schemas.openxmlformats.org/officeDocument/2006/relationships/hyperlink" Target="http://lssggzy.lishui.gov.cn/art/2021/6/4/art_1229662124_161002.html" TargetMode="External"/><Relationship Id="rId494" Type="http://schemas.openxmlformats.org/officeDocument/2006/relationships/hyperlink" Target="http://lssggzy.lishui.gov.cn/art/2021/6/3/art_1229661812_159000.html" TargetMode="External"/><Relationship Id="rId493" Type="http://schemas.openxmlformats.org/officeDocument/2006/relationships/hyperlink" Target="http://lssggzy.lishui.gov.cn/art/2021/6/3/art_1229661989_138584.html" TargetMode="External"/><Relationship Id="rId492" Type="http://schemas.openxmlformats.org/officeDocument/2006/relationships/hyperlink" Target="http://lssggzy.lishui.gov.cn/art/2021/6/3/art_1229661812_158985.html" TargetMode="External"/><Relationship Id="rId491" Type="http://schemas.openxmlformats.org/officeDocument/2006/relationships/hyperlink" Target="http://lssggzy.lishui.gov.cn/art/2021/6/3/art_1229662190_173560.html" TargetMode="External"/><Relationship Id="rId490" Type="http://schemas.openxmlformats.org/officeDocument/2006/relationships/hyperlink" Target="http://lssggzy.lishui.gov.cn/art/2021/6/2/art_1229662157_160967.html" TargetMode="External"/><Relationship Id="rId49" Type="http://schemas.openxmlformats.org/officeDocument/2006/relationships/hyperlink" Target="http://lssggzy.lishui.gov.cn/art/2023/2/28/art_1229661812_195296.html" TargetMode="External"/><Relationship Id="rId489" Type="http://schemas.openxmlformats.org/officeDocument/2006/relationships/hyperlink" Target="http://lssggzy.lishui.gov.cn/art/2021/6/2/art_1229661923_140596.html" TargetMode="External"/><Relationship Id="rId488" Type="http://schemas.openxmlformats.org/officeDocument/2006/relationships/hyperlink" Target="http://lssggzy.lishui.gov.cn/art/2021/6/1/art_1229662056_141839.html" TargetMode="External"/><Relationship Id="rId487" Type="http://schemas.openxmlformats.org/officeDocument/2006/relationships/hyperlink" Target="http://lssggzy.lishui.gov.cn/art/2021/6/1/art_1229661812_158968.html" TargetMode="External"/><Relationship Id="rId486" Type="http://schemas.openxmlformats.org/officeDocument/2006/relationships/hyperlink" Target="http://lssggzy.lishui.gov.cn/art/2021/6/1/art_1229661812_158954.html" TargetMode="External"/><Relationship Id="rId485" Type="http://schemas.openxmlformats.org/officeDocument/2006/relationships/hyperlink" Target="http://lssggzy.lishui.gov.cn/art/2021/6/1/art_1229662056_141857.html" TargetMode="External"/><Relationship Id="rId484" Type="http://schemas.openxmlformats.org/officeDocument/2006/relationships/hyperlink" Target="http://lssggzy.lishui.gov.cn/art/2021/6/1/art_1229661956_138800.html" TargetMode="External"/><Relationship Id="rId483" Type="http://schemas.openxmlformats.org/officeDocument/2006/relationships/hyperlink" Target="http://lssggzy.lishui.gov.cn/art/2021/6/1/art_1229661812_158935.html" TargetMode="External"/><Relationship Id="rId482" Type="http://schemas.openxmlformats.org/officeDocument/2006/relationships/hyperlink" Target="http://lssggzy.lishui.gov.cn/art/2021/6/1/art_1229661852_132182.html" TargetMode="External"/><Relationship Id="rId481" Type="http://schemas.openxmlformats.org/officeDocument/2006/relationships/hyperlink" Target="http://lssggzy.lishui.gov.cn/art/2021/6/1/art_1229661989_138572.html" TargetMode="External"/><Relationship Id="rId480" Type="http://schemas.openxmlformats.org/officeDocument/2006/relationships/hyperlink" Target="http://lssggzy.lishui.gov.cn/art/2021/5/31/art_1229661956_138769.html" TargetMode="External"/><Relationship Id="rId48" Type="http://schemas.openxmlformats.org/officeDocument/2006/relationships/hyperlink" Target="http://lssggzy.lishui.gov.cn/art/2023/2/28/art_1229661989_195352.html" TargetMode="External"/><Relationship Id="rId479" Type="http://schemas.openxmlformats.org/officeDocument/2006/relationships/hyperlink" Target="http://lssggzy.lishui.gov.cn/art/2021/5/31/art_1229662056_141823.html" TargetMode="External"/><Relationship Id="rId478" Type="http://schemas.openxmlformats.org/officeDocument/2006/relationships/hyperlink" Target="http://lssggzy.lishui.gov.cn/art/2021/5/29/art_1229662124_160962.html" TargetMode="External"/><Relationship Id="rId477" Type="http://schemas.openxmlformats.org/officeDocument/2006/relationships/hyperlink" Target="http://lssggzy.lishui.gov.cn/art/2021/5/28/art_1229661956_138738.html" TargetMode="External"/><Relationship Id="rId476" Type="http://schemas.openxmlformats.org/officeDocument/2006/relationships/hyperlink" Target="http://lssggzy.lishui.gov.cn/art/2021/5/28/art_1229662124_160923.html" TargetMode="External"/><Relationship Id="rId475" Type="http://schemas.openxmlformats.org/officeDocument/2006/relationships/hyperlink" Target="http://lssggzy.lishui.gov.cn/art/2021/5/28/art_1229662056_141802.html" TargetMode="External"/><Relationship Id="rId474" Type="http://schemas.openxmlformats.org/officeDocument/2006/relationships/hyperlink" Target="http://lssggzy.lishui.gov.cn/art/2021/5/27/art_1229661989_138525.html" TargetMode="External"/><Relationship Id="rId473" Type="http://schemas.openxmlformats.org/officeDocument/2006/relationships/hyperlink" Target="http://lssggzy.lishui.gov.cn/art/2021/5/27/art_1229661812_158918.html" TargetMode="External"/><Relationship Id="rId472" Type="http://schemas.openxmlformats.org/officeDocument/2006/relationships/hyperlink" Target="http://lssggzy.lishui.gov.cn/art/2021/5/27/art_1229662190_173553.html" TargetMode="External"/><Relationship Id="rId471" Type="http://schemas.openxmlformats.org/officeDocument/2006/relationships/hyperlink" Target="http://lssggzy.lishui.gov.cn/art/2021/5/26/art_1229661812_158895.html" TargetMode="External"/><Relationship Id="rId470" Type="http://schemas.openxmlformats.org/officeDocument/2006/relationships/hyperlink" Target="http://lssggzy.lishui.gov.cn/art/2021/5/26/art_1229661812_158880.html" TargetMode="External"/><Relationship Id="rId47" Type="http://schemas.openxmlformats.org/officeDocument/2006/relationships/hyperlink" Target="http://lssggzy.lishui.gov.cn/art/2023/2/28/art_1229662190_195306.html" TargetMode="External"/><Relationship Id="rId469" Type="http://schemas.openxmlformats.org/officeDocument/2006/relationships/hyperlink" Target="http://lssggzy.lishui.gov.cn/art/2021/5/26/art_1229661956_138707.html" TargetMode="External"/><Relationship Id="rId468" Type="http://schemas.openxmlformats.org/officeDocument/2006/relationships/hyperlink" Target="http://lssggzy.lishui.gov.cn/art/2021/5/25/art_1229661852_132179.html" TargetMode="External"/><Relationship Id="rId467" Type="http://schemas.openxmlformats.org/officeDocument/2006/relationships/hyperlink" Target="http://lssggzy.lishui.gov.cn/art/2021/5/25/art_1229661989_138496.html" TargetMode="External"/><Relationship Id="rId466" Type="http://schemas.openxmlformats.org/officeDocument/2006/relationships/hyperlink" Target="http://lssggzy.lishui.gov.cn/art/2021/5/24/art_1229662190_173547.html" TargetMode="External"/><Relationship Id="rId465" Type="http://schemas.openxmlformats.org/officeDocument/2006/relationships/hyperlink" Target="http://lssggzy.lishui.gov.cn/art/2021/5/24/art_1229661956_138673.html" TargetMode="External"/><Relationship Id="rId464" Type="http://schemas.openxmlformats.org/officeDocument/2006/relationships/hyperlink" Target="http://lssggzy.lishui.gov.cn/art/2021/5/24/art_1229662056_141787.html" TargetMode="External"/><Relationship Id="rId463" Type="http://schemas.openxmlformats.org/officeDocument/2006/relationships/hyperlink" Target="http://lssggzy.lishui.gov.cn/art/2021/5/21/art_1229662190_173538.html" TargetMode="External"/><Relationship Id="rId462" Type="http://schemas.openxmlformats.org/officeDocument/2006/relationships/hyperlink" Target="http://lssggzy.lishui.gov.cn/art/2021/5/21/art_1229661852_132176.html" TargetMode="External"/><Relationship Id="rId461" Type="http://schemas.openxmlformats.org/officeDocument/2006/relationships/hyperlink" Target="http://lssggzy.lishui.gov.cn/art/2021/5/21/art_1229661956_138642.html" TargetMode="External"/><Relationship Id="rId460" Type="http://schemas.openxmlformats.org/officeDocument/2006/relationships/hyperlink" Target="http://lssggzy.lishui.gov.cn/art/2021/5/20/art_1229662190_173531.html" TargetMode="External"/><Relationship Id="rId46" Type="http://schemas.openxmlformats.org/officeDocument/2006/relationships/hyperlink" Target="http://lssggzy.lishui.gov.cn/art/2023/2/28/art_1229661989_195253.html" TargetMode="External"/><Relationship Id="rId459" Type="http://schemas.openxmlformats.org/officeDocument/2006/relationships/hyperlink" Target="http://lssggzy.lishui.gov.cn/art/2021/5/20/art_1229661812_158862.html" TargetMode="External"/><Relationship Id="rId458" Type="http://schemas.openxmlformats.org/officeDocument/2006/relationships/hyperlink" Target="http://lssggzy.lishui.gov.cn/art/2021/5/20/art_1229661812_158848.html" TargetMode="External"/><Relationship Id="rId457" Type="http://schemas.openxmlformats.org/officeDocument/2006/relationships/hyperlink" Target="http://lssggzy.lishui.gov.cn/art/2021/5/20/art_1229662124_160883.html" TargetMode="External"/><Relationship Id="rId456" Type="http://schemas.openxmlformats.org/officeDocument/2006/relationships/hyperlink" Target="http://lssggzy.lishui.gov.cn/art/2021/5/20/art_1229661956_138610.html" TargetMode="External"/><Relationship Id="rId455" Type="http://schemas.openxmlformats.org/officeDocument/2006/relationships/hyperlink" Target="http://lssggzy.lishui.gov.cn/art/2021/5/19/art_1229662124_160844.html" TargetMode="External"/><Relationship Id="rId454" Type="http://schemas.openxmlformats.org/officeDocument/2006/relationships/hyperlink" Target="http://lssggzy.lishui.gov.cn/art/2021/5/18/art_1229661812_158836.html" TargetMode="External"/><Relationship Id="rId453" Type="http://schemas.openxmlformats.org/officeDocument/2006/relationships/hyperlink" Target="http://lssggzy.lishui.gov.cn/art/2021/5/17/art_1229661812_158809.html" TargetMode="External"/><Relationship Id="rId452" Type="http://schemas.openxmlformats.org/officeDocument/2006/relationships/hyperlink" Target="http://lssggzy.lishui.gov.cn/art/2021/5/17/art_1229661812_158822.html" TargetMode="External"/><Relationship Id="rId451" Type="http://schemas.openxmlformats.org/officeDocument/2006/relationships/hyperlink" Target="http://lssggzy.lishui.gov.cn/art/2021/5/14/art_1229661812_158794.html" TargetMode="External"/><Relationship Id="rId450" Type="http://schemas.openxmlformats.org/officeDocument/2006/relationships/hyperlink" Target="http://lssggzy.lishui.gov.cn/art/2021/5/14/art_1229662124_160806.html" TargetMode="External"/><Relationship Id="rId45" Type="http://schemas.openxmlformats.org/officeDocument/2006/relationships/hyperlink" Target="http://lssggzy.lishui.gov.cn/art/2023/2/27/art_1229662089_195213.html" TargetMode="External"/><Relationship Id="rId449" Type="http://schemas.openxmlformats.org/officeDocument/2006/relationships/hyperlink" Target="http://lssggzy.lishui.gov.cn/art/2021/5/13/art_1229661852_132173.html" TargetMode="External"/><Relationship Id="rId448" Type="http://schemas.openxmlformats.org/officeDocument/2006/relationships/hyperlink" Target="http://lssggzy.lishui.gov.cn/art/2021/5/13/art_1229661923_140570.html" TargetMode="External"/><Relationship Id="rId447" Type="http://schemas.openxmlformats.org/officeDocument/2006/relationships/hyperlink" Target="http://lssggzy.lishui.gov.cn/art/2021/5/10/art_1229662124_160734.html" TargetMode="External"/><Relationship Id="rId446" Type="http://schemas.openxmlformats.org/officeDocument/2006/relationships/hyperlink" Target="http://lssggzy.lishui.gov.cn/art/2021/5/10/art_1229662124_160767.html" TargetMode="External"/><Relationship Id="rId445" Type="http://schemas.openxmlformats.org/officeDocument/2006/relationships/hyperlink" Target="http://lssggzy.lishui.gov.cn/art/2021/5/8/art_1229662124_161824.html" TargetMode="External"/><Relationship Id="rId444" Type="http://schemas.openxmlformats.org/officeDocument/2006/relationships/hyperlink" Target="http://lssggzy.lishui.gov.cn/art/2021/5/8/art_1229662089_160994.html" TargetMode="External"/><Relationship Id="rId443" Type="http://schemas.openxmlformats.org/officeDocument/2006/relationships/hyperlink" Target="http://lssggzy.lishui.gov.cn/art/2021/5/8/art_1229662056_141770.html" TargetMode="External"/><Relationship Id="rId442" Type="http://schemas.openxmlformats.org/officeDocument/2006/relationships/hyperlink" Target="http://lssggzy.lishui.gov.cn/art/2021/5/7/art_1229661812_116447.html" TargetMode="External"/><Relationship Id="rId441" Type="http://schemas.openxmlformats.org/officeDocument/2006/relationships/hyperlink" Target="http://lssggzy.lishui.gov.cn/art/2021/5/7/art_1229662124_161784.html" TargetMode="External"/><Relationship Id="rId440" Type="http://schemas.openxmlformats.org/officeDocument/2006/relationships/hyperlink" Target="http://lssggzy.lishui.gov.cn/art/2021/5/7/art_1229661852_132169.html" TargetMode="External"/><Relationship Id="rId44" Type="http://schemas.openxmlformats.org/officeDocument/2006/relationships/hyperlink" Target="http://lssggzy.lishui.gov.cn/art/2023/2/24/art_1229662157_194533.html" TargetMode="External"/><Relationship Id="rId439" Type="http://schemas.openxmlformats.org/officeDocument/2006/relationships/hyperlink" Target="http://lssggzy.lishui.gov.cn/art/2021/5/6/art_1229661852_132164.html" TargetMode="External"/><Relationship Id="rId438" Type="http://schemas.openxmlformats.org/officeDocument/2006/relationships/hyperlink" Target="http://lssggzy.lishui.gov.cn/art/2021/5/6/art_1229661812_158778.html" TargetMode="External"/><Relationship Id="rId437" Type="http://schemas.openxmlformats.org/officeDocument/2006/relationships/hyperlink" Target="http://lssggzy.lishui.gov.cn/art/2021/4/30/art_1229661812_158759.html" TargetMode="External"/><Relationship Id="rId436" Type="http://schemas.openxmlformats.org/officeDocument/2006/relationships/hyperlink" Target="http://lssggzy.lishui.gov.cn/art/2021/4/30/art_1229662124_161750.html" TargetMode="External"/><Relationship Id="rId435" Type="http://schemas.openxmlformats.org/officeDocument/2006/relationships/hyperlink" Target="http://lssggzy.lishui.gov.cn/art/2021/4/30/art_1229661956_138554.html" TargetMode="External"/><Relationship Id="rId434" Type="http://schemas.openxmlformats.org/officeDocument/2006/relationships/hyperlink" Target="http://lssggzy.lishui.gov.cn/art/2021/4/29/art_1229661812_158742.html" TargetMode="External"/><Relationship Id="rId433" Type="http://schemas.openxmlformats.org/officeDocument/2006/relationships/hyperlink" Target="http://lssggzy.lishui.gov.cn/art/2021/4/29/art_1229662190_173523.html" TargetMode="External"/><Relationship Id="rId432" Type="http://schemas.openxmlformats.org/officeDocument/2006/relationships/hyperlink" Target="http://lssggzy.lishui.gov.cn/art/2021/4/27/art_1229662089_160968.html" TargetMode="External"/><Relationship Id="rId431" Type="http://schemas.openxmlformats.org/officeDocument/2006/relationships/hyperlink" Target="http://lssggzy.lishui.gov.cn/art/2021/4/26/art_1229662157_160927.html" TargetMode="External"/><Relationship Id="rId430" Type="http://schemas.openxmlformats.org/officeDocument/2006/relationships/hyperlink" Target="http://lssggzy.lishui.gov.cn/art/2021/4/25/art_1229661852_132161.html" TargetMode="External"/><Relationship Id="rId43" Type="http://schemas.openxmlformats.org/officeDocument/2006/relationships/hyperlink" Target="http://lssggzy.lishui.gov.cn/art/2023/2/22/art_1229661956_194952.html" TargetMode="External"/><Relationship Id="rId429" Type="http://schemas.openxmlformats.org/officeDocument/2006/relationships/hyperlink" Target="http://lssggzy.lishui.gov.cn/art/2021/4/23/art_1229661852_132158.html" TargetMode="External"/><Relationship Id="rId428" Type="http://schemas.openxmlformats.org/officeDocument/2006/relationships/hyperlink" Target="http://lssggzy.lishui.gov.cn/art/2021/4/23/art_1229662124_161708.html" TargetMode="External"/><Relationship Id="rId427" Type="http://schemas.openxmlformats.org/officeDocument/2006/relationships/hyperlink" Target="http://lssggzy.lishui.gov.cn/art/2021/4/22/art_1229662157_160887.html" TargetMode="External"/><Relationship Id="rId426" Type="http://schemas.openxmlformats.org/officeDocument/2006/relationships/hyperlink" Target="http://lssggzy.lishui.gov.cn/art/2021/4/22/art_1229662089_160948.html" TargetMode="External"/><Relationship Id="rId425" Type="http://schemas.openxmlformats.org/officeDocument/2006/relationships/hyperlink" Target="http://lssggzy.lishui.gov.cn/art/2021/4/20/art_1229661812_158730.html" TargetMode="External"/><Relationship Id="rId424" Type="http://schemas.openxmlformats.org/officeDocument/2006/relationships/hyperlink" Target="http://lssggzy.lishui.gov.cn/art/2021/4/15/art_1229662190_173513.html" TargetMode="External"/><Relationship Id="rId423" Type="http://schemas.openxmlformats.org/officeDocument/2006/relationships/hyperlink" Target="http://lssggzy.lishui.gov.cn/art/2021/4/14/art_1229661852_132155.html" TargetMode="External"/><Relationship Id="rId422" Type="http://schemas.openxmlformats.org/officeDocument/2006/relationships/hyperlink" Target="http://lssggzy.lishui.gov.cn/art/2021/4/12/art_1229661812_158720.html" TargetMode="External"/><Relationship Id="rId421" Type="http://schemas.openxmlformats.org/officeDocument/2006/relationships/hyperlink" Target="http://lssggzy.lishui.gov.cn/art/2021/4/12/art_1229661852_132152.html" TargetMode="External"/><Relationship Id="rId420" Type="http://schemas.openxmlformats.org/officeDocument/2006/relationships/hyperlink" Target="http://lssggzy.lishui.gov.cn/art/2021/4/9/art_1229661812_158710.html" TargetMode="External"/><Relationship Id="rId42" Type="http://schemas.openxmlformats.org/officeDocument/2006/relationships/hyperlink" Target="http://lssggzy.lishui.gov.cn/art/2023/2/10/art_1229662089_194094.html" TargetMode="External"/><Relationship Id="rId419" Type="http://schemas.openxmlformats.org/officeDocument/2006/relationships/hyperlink" Target="http://lssggzy.lishui.gov.cn/art/2021/4/9/art_1229661989_138468.html" TargetMode="External"/><Relationship Id="rId418" Type="http://schemas.openxmlformats.org/officeDocument/2006/relationships/hyperlink" Target="http://lssggzy.lishui.gov.cn/art/2021/4/8/art_1229661812_158686.html" TargetMode="External"/><Relationship Id="rId417" Type="http://schemas.openxmlformats.org/officeDocument/2006/relationships/hyperlink" Target="http://lssggzy.lishui.gov.cn/art/2021/4/8/art_1229661812_158696.html" TargetMode="External"/><Relationship Id="rId416" Type="http://schemas.openxmlformats.org/officeDocument/2006/relationships/hyperlink" Target="http://lssggzy.lishui.gov.cn/art/2021/4/7/art_1229662190_173503.html" TargetMode="External"/><Relationship Id="rId415" Type="http://schemas.openxmlformats.org/officeDocument/2006/relationships/hyperlink" Target="http://lssggzy.lishui.gov.cn/art/2021/4/7/art_1229661852_132148.html" TargetMode="External"/><Relationship Id="rId414" Type="http://schemas.openxmlformats.org/officeDocument/2006/relationships/hyperlink" Target="http://lssggzy.lishui.gov.cn/art/2021/4/7/art_1229661852_132248.html" TargetMode="External"/><Relationship Id="rId413" Type="http://schemas.openxmlformats.org/officeDocument/2006/relationships/hyperlink" Target="http://lssggzy.lishui.gov.cn/art/2021/4/7/art_1229662124_161671.html" TargetMode="External"/><Relationship Id="rId412" Type="http://schemas.openxmlformats.org/officeDocument/2006/relationships/hyperlink" Target="http://lssggzy.lishui.gov.cn/art/2021/4/7/art_1229661852_132245.html" TargetMode="External"/><Relationship Id="rId411" Type="http://schemas.openxmlformats.org/officeDocument/2006/relationships/hyperlink" Target="http://lssggzy.lishui.gov.cn/art/2021/4/2/art_1229662089_160925.html" TargetMode="External"/><Relationship Id="rId410" Type="http://schemas.openxmlformats.org/officeDocument/2006/relationships/hyperlink" Target="http://lssggzy.lishui.gov.cn/art/2021/4/1/art_1229661812_158661.html" TargetMode="External"/><Relationship Id="rId41" Type="http://schemas.openxmlformats.org/officeDocument/2006/relationships/hyperlink" Target="http://lssggzy.lishui.gov.cn/art/2023/2/10/art_1229662089_194095.html" TargetMode="External"/><Relationship Id="rId409" Type="http://schemas.openxmlformats.org/officeDocument/2006/relationships/hyperlink" Target="http://lssggzy.lishui.gov.cn/art/2021/4/1/art_1229661812_158673.html" TargetMode="External"/><Relationship Id="rId408" Type="http://schemas.openxmlformats.org/officeDocument/2006/relationships/hyperlink" Target="http://lssggzy.lishui.gov.cn/art/2021/3/31/art_1229661852_132236.html" TargetMode="External"/><Relationship Id="rId407" Type="http://schemas.openxmlformats.org/officeDocument/2006/relationships/hyperlink" Target="http://lssggzy.lishui.gov.cn/art/2021/3/31/art_1229661852_132242.html" TargetMode="External"/><Relationship Id="rId406" Type="http://schemas.openxmlformats.org/officeDocument/2006/relationships/hyperlink" Target="http://lssggzy.lishui.gov.cn/art/2021/3/31/art_1229661852_132239.html" TargetMode="External"/><Relationship Id="rId405" Type="http://schemas.openxmlformats.org/officeDocument/2006/relationships/hyperlink" Target="http://lssggzy.lishui.gov.cn/art/2021/3/30/art_1229661852_132233.html" TargetMode="External"/><Relationship Id="rId404" Type="http://schemas.openxmlformats.org/officeDocument/2006/relationships/hyperlink" Target="http://lssggzy.lishui.gov.cn/art/2021/3/30/art_1229662124_161638.html" TargetMode="External"/><Relationship Id="rId403" Type="http://schemas.openxmlformats.org/officeDocument/2006/relationships/hyperlink" Target="http://lssggzy.lishui.gov.cn/art/2021/3/30/art_1229662089_160903.html" TargetMode="External"/><Relationship Id="rId402" Type="http://schemas.openxmlformats.org/officeDocument/2006/relationships/hyperlink" Target="http://lssggzy.lishui.gov.cn/art/2021/3/29/art_1229661812_158649.html" TargetMode="External"/><Relationship Id="rId401" Type="http://schemas.openxmlformats.org/officeDocument/2006/relationships/hyperlink" Target="http://lssggzy.lishui.gov.cn/art/2021/3/29/art_1229661812_158635.html" TargetMode="External"/><Relationship Id="rId400" Type="http://schemas.openxmlformats.org/officeDocument/2006/relationships/hyperlink" Target="http://lssggzy.lishui.gov.cn/art/2021/3/29/art_1229662124_161607.html" TargetMode="External"/><Relationship Id="rId40" Type="http://schemas.openxmlformats.org/officeDocument/2006/relationships/hyperlink" Target="http://lssggzy.lishui.gov.cn/art/2023/2/9/art_1229662124_193892.html" TargetMode="External"/><Relationship Id="rId4" Type="http://schemas.openxmlformats.org/officeDocument/2006/relationships/hyperlink" Target="http://lssggzy.lishui.gov.cn/art/2022/1/4/art_1229661852_187564.html" TargetMode="External"/><Relationship Id="rId399" Type="http://schemas.openxmlformats.org/officeDocument/2006/relationships/hyperlink" Target="http://lssggzy.lishui.gov.cn/art/2021/3/29/art_1229661812_158646.html" TargetMode="External"/><Relationship Id="rId398" Type="http://schemas.openxmlformats.org/officeDocument/2006/relationships/hyperlink" Target="http://lssggzy.lishui.gov.cn/art/2021/3/26/art_1229661812_158614.html" TargetMode="External"/><Relationship Id="rId397" Type="http://schemas.openxmlformats.org/officeDocument/2006/relationships/hyperlink" Target="http://lssggzy.lishui.gov.cn/art/2021/3/26/art_1229661812_158623.html" TargetMode="External"/><Relationship Id="rId396" Type="http://schemas.openxmlformats.org/officeDocument/2006/relationships/hyperlink" Target="http://lssggzy.lishui.gov.cn/art/2021/3/26/art_1229662124_161571.html" TargetMode="External"/><Relationship Id="rId395" Type="http://schemas.openxmlformats.org/officeDocument/2006/relationships/hyperlink" Target="http://lssggzy.lishui.gov.cn/art/2021/3/25/art_1229662157_160846.html" TargetMode="External"/><Relationship Id="rId394" Type="http://schemas.openxmlformats.org/officeDocument/2006/relationships/hyperlink" Target="http://lssggzy.lishui.gov.cn/art/2021/3/25/art_1229662056_141751.html" TargetMode="External"/><Relationship Id="rId393" Type="http://schemas.openxmlformats.org/officeDocument/2006/relationships/hyperlink" Target="http://lssggzy.lishui.gov.cn/art/2021/3/25/art_1229662124_161540.html" TargetMode="External"/><Relationship Id="rId392" Type="http://schemas.openxmlformats.org/officeDocument/2006/relationships/hyperlink" Target="http://lssggzy.lishui.gov.cn/art/2021/3/24/art_1229662056_141732.html" TargetMode="External"/><Relationship Id="rId391" Type="http://schemas.openxmlformats.org/officeDocument/2006/relationships/hyperlink" Target="http://lssggzy.lishui.gov.cn/art/2021/3/24/art_1229661812_158600.html" TargetMode="External"/><Relationship Id="rId390" Type="http://schemas.openxmlformats.org/officeDocument/2006/relationships/hyperlink" Target="http://lssggzy.lishui.gov.cn/art/2021/3/24/art_1229662124_161501.html" TargetMode="External"/><Relationship Id="rId39" Type="http://schemas.openxmlformats.org/officeDocument/2006/relationships/hyperlink" Target="http://lssggzy.lishui.gov.cn/art/2023/2/9/art_1229661956_194056.html" TargetMode="External"/><Relationship Id="rId389" Type="http://schemas.openxmlformats.org/officeDocument/2006/relationships/hyperlink" Target="http://lssggzy.lishui.gov.cn/art/2021/3/22/art_1229662089_160881.html" TargetMode="External"/><Relationship Id="rId388" Type="http://schemas.openxmlformats.org/officeDocument/2006/relationships/hyperlink" Target="http://lssggzy.lishui.gov.cn/art/2021/3/19/art_1229661812_158590.html" TargetMode="External"/><Relationship Id="rId387" Type="http://schemas.openxmlformats.org/officeDocument/2006/relationships/hyperlink" Target="http://lssggzy.lishui.gov.cn/art/2021/3/18/art_1229661989_138438.html" TargetMode="External"/><Relationship Id="rId386" Type="http://schemas.openxmlformats.org/officeDocument/2006/relationships/hyperlink" Target="http://lssggzy.lishui.gov.cn/art/2021/3/18/art_1229661923_140535.html" TargetMode="External"/><Relationship Id="rId385" Type="http://schemas.openxmlformats.org/officeDocument/2006/relationships/hyperlink" Target="http://lssggzy.lishui.gov.cn/art/2021/3/17/art_1229662056_141724.html" TargetMode="External"/><Relationship Id="rId384" Type="http://schemas.openxmlformats.org/officeDocument/2006/relationships/hyperlink" Target="http://lssggzy.lishui.gov.cn/art/2021/3/16/art_1229661812_158579.html" TargetMode="External"/><Relationship Id="rId383" Type="http://schemas.openxmlformats.org/officeDocument/2006/relationships/hyperlink" Target="http://lssggzy.lishui.gov.cn/art/2021/3/12/art_1229661852_132230.html" TargetMode="External"/><Relationship Id="rId382" Type="http://schemas.openxmlformats.org/officeDocument/2006/relationships/hyperlink" Target="http://lssggzy.lishui.gov.cn/art/2021/3/12/art_1229661812_158572.html" TargetMode="External"/><Relationship Id="rId381" Type="http://schemas.openxmlformats.org/officeDocument/2006/relationships/hyperlink" Target="http://lssggzy.lishui.gov.cn/art/2021/3/5/art_1229662157_160804.html" TargetMode="External"/><Relationship Id="rId380" Type="http://schemas.openxmlformats.org/officeDocument/2006/relationships/hyperlink" Target="http://lssggzy.lishui.gov.cn/art/2021/3/5/art_1229661852_132228.html" TargetMode="External"/><Relationship Id="rId38" Type="http://schemas.openxmlformats.org/officeDocument/2006/relationships/hyperlink" Target="http://lssggzy.lishui.gov.cn/art/2023/2/9/art_1229661812_194014.html" TargetMode="External"/><Relationship Id="rId379" Type="http://schemas.openxmlformats.org/officeDocument/2006/relationships/hyperlink" Target="http://lssggzy.lishui.gov.cn/art/2021/3/4/art_1229662190_173493.html" TargetMode="External"/><Relationship Id="rId378" Type="http://schemas.openxmlformats.org/officeDocument/2006/relationships/hyperlink" Target="http://lssggzy.lishui.gov.cn/art/2021/3/3/art_1229661956_138539.html" TargetMode="External"/><Relationship Id="rId377" Type="http://schemas.openxmlformats.org/officeDocument/2006/relationships/hyperlink" Target="http://lssggzy.lishui.gov.cn/art/2021/3/3/art_1229662056_141708.html" TargetMode="External"/><Relationship Id="rId376" Type="http://schemas.openxmlformats.org/officeDocument/2006/relationships/hyperlink" Target="http://lssggzy.lishui.gov.cn/art/2021/3/3/art_1229661989_138405.html" TargetMode="External"/><Relationship Id="rId375" Type="http://schemas.openxmlformats.org/officeDocument/2006/relationships/hyperlink" Target="http://lssggzy.lishui.gov.cn/art/2021/3/2/art_1229661812_158401.html" TargetMode="External"/><Relationship Id="rId374" Type="http://schemas.openxmlformats.org/officeDocument/2006/relationships/hyperlink" Target="http://lssggzy.lishui.gov.cn/art/2021/3/2/art_1229661812_158394.html" TargetMode="External"/><Relationship Id="rId373" Type="http://schemas.openxmlformats.org/officeDocument/2006/relationships/hyperlink" Target="http://lssggzy.lishui.gov.cn/art/2021/3/2/art_1229661812_158561.html" TargetMode="External"/><Relationship Id="rId372" Type="http://schemas.openxmlformats.org/officeDocument/2006/relationships/hyperlink" Target="http://lssggzy.lishui.gov.cn/art/2021/3/1/art_1229661923_140508.html" TargetMode="External"/><Relationship Id="rId371" Type="http://schemas.openxmlformats.org/officeDocument/2006/relationships/hyperlink" Target="http://lssggzy.lishui.gov.cn/art/2021/2/26/art_1229662056_141668.html" TargetMode="External"/><Relationship Id="rId370" Type="http://schemas.openxmlformats.org/officeDocument/2006/relationships/hyperlink" Target="http://lssggzy.lishui.gov.cn/art/2021/2/26/art_1229662056_141688.html" TargetMode="External"/><Relationship Id="rId37" Type="http://schemas.openxmlformats.org/officeDocument/2006/relationships/hyperlink" Target="http://lssggzy.lishui.gov.cn/art/2023/2/8/art_1229661956_193996.html" TargetMode="External"/><Relationship Id="rId369" Type="http://schemas.openxmlformats.org/officeDocument/2006/relationships/hyperlink" Target="http://lssggzy.lishui.gov.cn/art/2021/2/26/art_1229661812_158385.html" TargetMode="External"/><Relationship Id="rId368" Type="http://schemas.openxmlformats.org/officeDocument/2006/relationships/hyperlink" Target="http://lssggzy.lishui.gov.cn/art/2021/2/25/art_1229661812_158378.html" TargetMode="External"/><Relationship Id="rId367" Type="http://schemas.openxmlformats.org/officeDocument/2006/relationships/hyperlink" Target="http://lssggzy.lishui.gov.cn/art/2021/2/25/art_1229661989_138370.html" TargetMode="External"/><Relationship Id="rId366" Type="http://schemas.openxmlformats.org/officeDocument/2006/relationships/hyperlink" Target="http://lssggzy.lishui.gov.cn/art/2021/2/25/art_1229661812_158372.html" TargetMode="External"/><Relationship Id="rId365" Type="http://schemas.openxmlformats.org/officeDocument/2006/relationships/hyperlink" Target="http://lssggzy.lishui.gov.cn/art/2021/2/24/art_1229661812_158366.html" TargetMode="External"/><Relationship Id="rId364" Type="http://schemas.openxmlformats.org/officeDocument/2006/relationships/hyperlink" Target="http://lssggzy.lishui.gov.cn/art/2021/2/24/art_1229662056_141649.html" TargetMode="External"/><Relationship Id="rId363" Type="http://schemas.openxmlformats.org/officeDocument/2006/relationships/hyperlink" Target="http://lssggzy.lishui.gov.cn/art/2021/2/24/art_1229661956_138491.html" TargetMode="External"/><Relationship Id="rId362" Type="http://schemas.openxmlformats.org/officeDocument/2006/relationships/hyperlink" Target="http://lssggzy.lishui.gov.cn/art/2021/2/19/art_1229661852_132224.html" TargetMode="External"/><Relationship Id="rId361" Type="http://schemas.openxmlformats.org/officeDocument/2006/relationships/hyperlink" Target="http://lssggzy.lishui.gov.cn/art/2021/2/8/art_1229661812_158345.html" TargetMode="External"/><Relationship Id="rId360" Type="http://schemas.openxmlformats.org/officeDocument/2006/relationships/hyperlink" Target="http://lssggzy.lishui.gov.cn/art/2021/2/8/art_1229661812_158339.html" TargetMode="External"/><Relationship Id="rId36" Type="http://schemas.openxmlformats.org/officeDocument/2006/relationships/hyperlink" Target="http://lssggzy.lishui.gov.cn/art/2023/2/7/art_1229661812_193858.html" TargetMode="External"/><Relationship Id="rId359" Type="http://schemas.openxmlformats.org/officeDocument/2006/relationships/hyperlink" Target="http://lssggzy.lishui.gov.cn/art/2021/2/8/art_1229661812_158349.html" TargetMode="External"/><Relationship Id="rId358" Type="http://schemas.openxmlformats.org/officeDocument/2006/relationships/hyperlink" Target="http://lssggzy.lishui.gov.cn/art/2021/2/8/art_1229661812_158354.html" TargetMode="External"/><Relationship Id="rId357" Type="http://schemas.openxmlformats.org/officeDocument/2006/relationships/hyperlink" Target="http://lssggzy.lishui.gov.cn/art/2021/2/8/art_1229661812_158360.html" TargetMode="External"/><Relationship Id="rId356" Type="http://schemas.openxmlformats.org/officeDocument/2006/relationships/hyperlink" Target="http://lssggzy.lishui.gov.cn/art/2021/2/7/art_1229661812_158333.html" TargetMode="External"/><Relationship Id="rId355" Type="http://schemas.openxmlformats.org/officeDocument/2006/relationships/hyperlink" Target="http://lssggzy.lishui.gov.cn/art/2021/2/7/art_1229661812_158328.html" TargetMode="External"/><Relationship Id="rId354" Type="http://schemas.openxmlformats.org/officeDocument/2006/relationships/hyperlink" Target="http://lssggzy.lishui.gov.cn/art/2021/2/5/art_1229661812_158322.html" TargetMode="External"/><Relationship Id="rId353" Type="http://schemas.openxmlformats.org/officeDocument/2006/relationships/hyperlink" Target="http://lssggzy.lishui.gov.cn/art/2021/2/5/art_1229661812_158316.html" TargetMode="External"/><Relationship Id="rId352" Type="http://schemas.openxmlformats.org/officeDocument/2006/relationships/hyperlink" Target="http://lssggzy.lishui.gov.cn/art/2021/2/5/art_1229662124_161464.html" TargetMode="External"/><Relationship Id="rId351" Type="http://schemas.openxmlformats.org/officeDocument/2006/relationships/hyperlink" Target="http://lssggzy.lishui.gov.cn/art/2021/2/4/art_1229661812_158312.html" TargetMode="External"/><Relationship Id="rId350" Type="http://schemas.openxmlformats.org/officeDocument/2006/relationships/hyperlink" Target="http://lssggzy.lishui.gov.cn/art/2021/2/4/art_1229661812_158308.html" TargetMode="External"/><Relationship Id="rId35" Type="http://schemas.openxmlformats.org/officeDocument/2006/relationships/hyperlink" Target="http://lssggzy.lishui.gov.cn/art/2023/2/7/art_1229662089_193920.html" TargetMode="External"/><Relationship Id="rId349" Type="http://schemas.openxmlformats.org/officeDocument/2006/relationships/hyperlink" Target="http://lssggzy.lishui.gov.cn/art/2021/2/4/art_1229662056_141631.html" TargetMode="External"/><Relationship Id="rId348" Type="http://schemas.openxmlformats.org/officeDocument/2006/relationships/hyperlink" Target="http://lssggzy.lishui.gov.cn/art/2021/2/3/art_1229662157_160770.html" TargetMode="External"/><Relationship Id="rId347" Type="http://schemas.openxmlformats.org/officeDocument/2006/relationships/hyperlink" Target="http://lssggzy.lishui.gov.cn/art/2021/2/3/art_1229661812_158307.html" TargetMode="External"/><Relationship Id="rId346" Type="http://schemas.openxmlformats.org/officeDocument/2006/relationships/hyperlink" Target="http://lssggzy.lishui.gov.cn/art/2021/2/2/art_1229661812_158301.html" TargetMode="External"/><Relationship Id="rId345" Type="http://schemas.openxmlformats.org/officeDocument/2006/relationships/hyperlink" Target="http://lssggzy.lishui.gov.cn/art/2021/2/2/art_1229661812_158300.html" TargetMode="External"/><Relationship Id="rId344" Type="http://schemas.openxmlformats.org/officeDocument/2006/relationships/hyperlink" Target="http://lssggzy.lishui.gov.cn/art/2021/2/2/art_1229661812_158304.html" TargetMode="External"/><Relationship Id="rId343" Type="http://schemas.openxmlformats.org/officeDocument/2006/relationships/hyperlink" Target="http://lssggzy.lishui.gov.cn/art/2021/2/2/art_1229661812_158302.html" TargetMode="External"/><Relationship Id="rId342" Type="http://schemas.openxmlformats.org/officeDocument/2006/relationships/hyperlink" Target="http://lssggzy.lishui.gov.cn/art/2021/2/2/art_1229661812_158303.html" TargetMode="External"/><Relationship Id="rId341" Type="http://schemas.openxmlformats.org/officeDocument/2006/relationships/hyperlink" Target="http://lssggzy.lishui.gov.cn/art/2021/2/1/art_1229661852_132221.html" TargetMode="External"/><Relationship Id="rId340" Type="http://schemas.openxmlformats.org/officeDocument/2006/relationships/hyperlink" Target="http://lssggzy.lishui.gov.cn/art/2021/2/1/art_1229662124_161429.html" TargetMode="External"/><Relationship Id="rId34" Type="http://schemas.openxmlformats.org/officeDocument/2006/relationships/hyperlink" Target="http://lssggzy.lishui.gov.cn/art/2023/2/6/art_1229662190_193815.html" TargetMode="External"/><Relationship Id="rId339" Type="http://schemas.openxmlformats.org/officeDocument/2006/relationships/hyperlink" Target="http://lssggzy.lishui.gov.cn/art/2021/1/29/art_1229661852_132219.html" TargetMode="External"/><Relationship Id="rId338" Type="http://schemas.openxmlformats.org/officeDocument/2006/relationships/hyperlink" Target="http://lssggzy.lishui.gov.cn/art/2021/1/29/art_1229661852_132217.html" TargetMode="External"/><Relationship Id="rId337" Type="http://schemas.openxmlformats.org/officeDocument/2006/relationships/hyperlink" Target="http://lssggzy.lishui.gov.cn/art/2021/1/29/art_1229662157_160728.html" TargetMode="External"/><Relationship Id="rId336" Type="http://schemas.openxmlformats.org/officeDocument/2006/relationships/hyperlink" Target="http://lssggzy.lishui.gov.cn/art/2021/1/28/art_1229661812_158298.html" TargetMode="External"/><Relationship Id="rId335" Type="http://schemas.openxmlformats.org/officeDocument/2006/relationships/hyperlink" Target="http://lssggzy.lishui.gov.cn/art/2021/1/28/art_1229661956_138462.html" TargetMode="External"/><Relationship Id="rId334" Type="http://schemas.openxmlformats.org/officeDocument/2006/relationships/hyperlink" Target="http://lssggzy.lishui.gov.cn/art/2021/1/28/art_1229661812_158299.html" TargetMode="External"/><Relationship Id="rId333" Type="http://schemas.openxmlformats.org/officeDocument/2006/relationships/hyperlink" Target="http://lssggzy.lishui.gov.cn/art/2021/1/27/art_1229661923_140480.html" TargetMode="External"/><Relationship Id="rId332" Type="http://schemas.openxmlformats.org/officeDocument/2006/relationships/hyperlink" Target="http://lssggzy.lishui.gov.cn/art/2021/1/26/art_1229661812_158294.html" TargetMode="External"/><Relationship Id="rId331" Type="http://schemas.openxmlformats.org/officeDocument/2006/relationships/hyperlink" Target="http://lssggzy.lishui.gov.cn/art/2021/1/22/art_1229661852_132213.html" TargetMode="External"/><Relationship Id="rId330" Type="http://schemas.openxmlformats.org/officeDocument/2006/relationships/hyperlink" Target="http://lssggzy.lishui.gov.cn/art/2021/1/22/art_1229661812_158292.html" TargetMode="External"/><Relationship Id="rId33" Type="http://schemas.openxmlformats.org/officeDocument/2006/relationships/hyperlink" Target="http://lssggzy.lishui.gov.cn/art/2023/2/2/art_1229661852_193651.html" TargetMode="External"/><Relationship Id="rId329" Type="http://schemas.openxmlformats.org/officeDocument/2006/relationships/hyperlink" Target="http://lssggzy.lishui.gov.cn/art/2021/1/21/art_1229661852_132210.html" TargetMode="External"/><Relationship Id="rId328" Type="http://schemas.openxmlformats.org/officeDocument/2006/relationships/hyperlink" Target="http://lssggzy.lishui.gov.cn/art/2021/1/21/art_1229661812_158290.html" TargetMode="External"/><Relationship Id="rId327" Type="http://schemas.openxmlformats.org/officeDocument/2006/relationships/hyperlink" Target="http://lssggzy.lishui.gov.cn/art/2021/1/19/art_1229661812_158286.html" TargetMode="External"/><Relationship Id="rId326" Type="http://schemas.openxmlformats.org/officeDocument/2006/relationships/hyperlink" Target="http://lssggzy.lishui.gov.cn/art/2021/1/19/art_1229661812_158284.html" TargetMode="External"/><Relationship Id="rId325" Type="http://schemas.openxmlformats.org/officeDocument/2006/relationships/hyperlink" Target="http://lssggzy.lishui.gov.cn/art/2021/1/19/art_1229662089_160816.html" TargetMode="External"/><Relationship Id="rId324" Type="http://schemas.openxmlformats.org/officeDocument/2006/relationships/hyperlink" Target="http://lssggzy.lishui.gov.cn/art/2021/1/18/art_1229661852_132206.html" TargetMode="External"/><Relationship Id="rId323" Type="http://schemas.openxmlformats.org/officeDocument/2006/relationships/hyperlink" Target="http://lssggzy.lishui.gov.cn/art/2021/1/18/art_1229661989_138333.html" TargetMode="External"/><Relationship Id="rId322" Type="http://schemas.openxmlformats.org/officeDocument/2006/relationships/hyperlink" Target="http://lssggzy.lishui.gov.cn/art/2021/1/18/art_1229661956_138402.html" TargetMode="External"/><Relationship Id="rId321" Type="http://schemas.openxmlformats.org/officeDocument/2006/relationships/hyperlink" Target="http://lssggzy.lishui.gov.cn/art/2021/1/16/art_1229662056_141607.html" TargetMode="External"/><Relationship Id="rId320" Type="http://schemas.openxmlformats.org/officeDocument/2006/relationships/hyperlink" Target="http://lssggzy.lishui.gov.cn/art/2021/1/15/art_1229661812_158281.html" TargetMode="External"/><Relationship Id="rId32" Type="http://schemas.openxmlformats.org/officeDocument/2006/relationships/hyperlink" Target="http://lssggzy.lishui.gov.cn/art/2023/1/31/art_1229661852_193516.html" TargetMode="External"/><Relationship Id="rId319" Type="http://schemas.openxmlformats.org/officeDocument/2006/relationships/hyperlink" Target="http://lssggzy.lishui.gov.cn/art/2021/1/15/art_1229661956_138373.html" TargetMode="External"/><Relationship Id="rId318" Type="http://schemas.openxmlformats.org/officeDocument/2006/relationships/hyperlink" Target="http://lssggzy.lishui.gov.cn/art/2021/1/14/art_1229662190_173484.html" TargetMode="External"/><Relationship Id="rId317" Type="http://schemas.openxmlformats.org/officeDocument/2006/relationships/hyperlink" Target="http://lssggzy.lishui.gov.cn/art/2021/1/14/art_1229661923_140420.html" TargetMode="External"/><Relationship Id="rId316" Type="http://schemas.openxmlformats.org/officeDocument/2006/relationships/hyperlink" Target="http://lssggzy.lishui.gov.cn/art/2021/1/14/art_1229661989_138302.html" TargetMode="External"/><Relationship Id="rId315" Type="http://schemas.openxmlformats.org/officeDocument/2006/relationships/hyperlink" Target="http://lssggzy.lishui.gov.cn/art/2021/1/12/art_1229662089_160798.html" TargetMode="External"/><Relationship Id="rId314" Type="http://schemas.openxmlformats.org/officeDocument/2006/relationships/hyperlink" Target="http://lssggzy.lishui.gov.cn/art/2021/1/12/art_1229661956_138301.html" TargetMode="External"/><Relationship Id="rId313" Type="http://schemas.openxmlformats.org/officeDocument/2006/relationships/hyperlink" Target="http://lssggzy.lishui.gov.cn/art/2021/1/8/art_1229662190_173474.html" TargetMode="External"/><Relationship Id="rId312" Type="http://schemas.openxmlformats.org/officeDocument/2006/relationships/hyperlink" Target="http://lssggzy.lishui.gov.cn/art/2021/1/8/art_1229662056_141586.html" TargetMode="External"/><Relationship Id="rId311" Type="http://schemas.openxmlformats.org/officeDocument/2006/relationships/hyperlink" Target="http://lssggzy.lishui.gov.cn/art/2021/1/6/art_1229661989_138266.html" TargetMode="External"/><Relationship Id="rId310" Type="http://schemas.openxmlformats.org/officeDocument/2006/relationships/hyperlink" Target="http://lssggzy.lishui.gov.cn/art/2023/7/19/art_1229661852_220254.html" TargetMode="External"/><Relationship Id="rId31" Type="http://schemas.openxmlformats.org/officeDocument/2006/relationships/hyperlink" Target="http://lssggzy.lishui.gov.cn/art/2023/1/31/art_1229661956_193510.html" TargetMode="External"/><Relationship Id="rId309" Type="http://schemas.openxmlformats.org/officeDocument/2006/relationships/hyperlink" Target="http://lssggzy.lishui.gov.cn/art/2023/8/23/art_1229662190_225792.html" TargetMode="External"/><Relationship Id="rId308" Type="http://schemas.openxmlformats.org/officeDocument/2006/relationships/hyperlink" Target="http://lssggzy.lishui.gov.cn/art/2023/8/29/art_1229662089_227092.html" TargetMode="External"/><Relationship Id="rId307" Type="http://schemas.openxmlformats.org/officeDocument/2006/relationships/hyperlink" Target="http://lssggzy.lishui.gov.cn/art/2021/1/27/art_1229662089_160858.html" TargetMode="External"/><Relationship Id="rId306" Type="http://schemas.openxmlformats.org/officeDocument/2006/relationships/hyperlink" Target="http://lssggzy.lishui.gov.cn/art/2021/8/30/art_1229661812_159841.html" TargetMode="External"/><Relationship Id="rId305" Type="http://schemas.openxmlformats.org/officeDocument/2006/relationships/hyperlink" Target="http://lssggzy.lishui.gov.cn/art/2021/9/3/art_1229661923_140615.html" TargetMode="External"/><Relationship Id="rId304" Type="http://schemas.openxmlformats.org/officeDocument/2006/relationships/hyperlink" Target="http://lssggzy.lishui.gov.cn/art/2021/9/6/art_1229661852_132231.html" TargetMode="External"/><Relationship Id="rId303" Type="http://schemas.openxmlformats.org/officeDocument/2006/relationships/hyperlink" Target="http://lssggzy.lishui.gov.cn/art/2021/9/6/art_1229661812_159878.html" TargetMode="External"/><Relationship Id="rId302" Type="http://schemas.openxmlformats.org/officeDocument/2006/relationships/hyperlink" Target="http://lssggzy.lishui.gov.cn/art/2021/9/6/art_1229661812_159896.html" TargetMode="External"/><Relationship Id="rId301" Type="http://schemas.openxmlformats.org/officeDocument/2006/relationships/hyperlink" Target="http://lssggzy.lishui.gov.cn/art/2021/9/7/art_1229661989_138723.html" TargetMode="External"/><Relationship Id="rId300" Type="http://schemas.openxmlformats.org/officeDocument/2006/relationships/hyperlink" Target="http://lssggzy.lishui.gov.cn/art/2021/9/6/art_1229661989_138690.html" TargetMode="External"/><Relationship Id="rId30" Type="http://schemas.openxmlformats.org/officeDocument/2006/relationships/hyperlink" Target="http://lssggzy.lishui.gov.cn/art/2023/1/28/art_1229662190_193396.html" TargetMode="External"/><Relationship Id="rId3" Type="http://schemas.openxmlformats.org/officeDocument/2006/relationships/hyperlink" Target="http://lssggzy.lishui.gov.cn/art/2022/1/4/art_1229662089_187563.html" TargetMode="External"/><Relationship Id="rId299" Type="http://schemas.openxmlformats.org/officeDocument/2006/relationships/hyperlink" Target="http://lssggzy.lishui.gov.cn/art/2021/9/10/art_1229662124_161703.html" TargetMode="External"/><Relationship Id="rId298" Type="http://schemas.openxmlformats.org/officeDocument/2006/relationships/hyperlink" Target="http://lssggzy.lishui.gov.cn/art/2021/9/13/art_1229661812_159950.html" TargetMode="External"/><Relationship Id="rId297" Type="http://schemas.openxmlformats.org/officeDocument/2006/relationships/hyperlink" Target="http://lssggzy.lishui.gov.cn/art/2021/9/1/art_1229662157_161431.html" TargetMode="External"/><Relationship Id="rId296" Type="http://schemas.openxmlformats.org/officeDocument/2006/relationships/hyperlink" Target="http://lssggzy.lishui.gov.cn/art/2021/8/31/art_1229661956_139239.html" TargetMode="External"/><Relationship Id="rId295" Type="http://schemas.openxmlformats.org/officeDocument/2006/relationships/hyperlink" Target="http://lssggzy.lishui.gov.cn/art/2021/10/8/art_1229661956_139432.html" TargetMode="External"/><Relationship Id="rId294" Type="http://schemas.openxmlformats.org/officeDocument/2006/relationships/hyperlink" Target="http://lssggzy.lishui.gov.cn/art/2021/11/4/art_1229662056_142844.html" TargetMode="External"/><Relationship Id="rId293" Type="http://schemas.openxmlformats.org/officeDocument/2006/relationships/hyperlink" Target="http://lssggzy.lishui.gov.cn/art/2021/11/25/art_1229662190_173691.html" TargetMode="External"/><Relationship Id="rId292" Type="http://schemas.openxmlformats.org/officeDocument/2006/relationships/hyperlink" Target="http://lssggzy.lishui.gov.cn/art/2021/12/29/art_1229662124_162553.html" TargetMode="External"/><Relationship Id="rId291" Type="http://schemas.openxmlformats.org/officeDocument/2006/relationships/hyperlink" Target="http://lssggzy.lishui.gov.cn/art/2021/12/29/art_1229661852_132229.html" TargetMode="External"/><Relationship Id="rId290" Type="http://schemas.openxmlformats.org/officeDocument/2006/relationships/hyperlink" Target="http://lssggzy.lishui.gov.cn/art/2021/3/2/art_1229661812_158551.html" TargetMode="External"/><Relationship Id="rId29" Type="http://schemas.openxmlformats.org/officeDocument/2006/relationships/hyperlink" Target="http://lssggzy.lishui.gov.cn/art/2023/1/19/art_1229662089_193207.html" TargetMode="External"/><Relationship Id="rId289" Type="http://schemas.openxmlformats.org/officeDocument/2006/relationships/hyperlink" Target="http://lssggzy.lishui.gov.cn/art/2021/2/25/art_1229661956_138518.html" TargetMode="External"/><Relationship Id="rId288" Type="http://schemas.openxmlformats.org/officeDocument/2006/relationships/hyperlink" Target="http://lssggzy.lishui.gov.cn/art/2021/1/27/art_1229661812_158296.html" TargetMode="External"/><Relationship Id="rId287" Type="http://schemas.openxmlformats.org/officeDocument/2006/relationships/hyperlink" Target="http://lssggzy.lishui.gov.cn/art/2021/1/27/art_1229661956_138431.html" TargetMode="External"/><Relationship Id="rId286" Type="http://schemas.openxmlformats.org/officeDocument/2006/relationships/hyperlink" Target="http://lssggzy.lishui.gov.cn/art/2021/1/25/art_1229661923_140449.html" TargetMode="External"/><Relationship Id="rId285" Type="http://schemas.openxmlformats.org/officeDocument/2006/relationships/hyperlink" Target="http://lssggzy.lishui.gov.cn/art/2021/1/20/art_1229661812_158288.html" TargetMode="External"/><Relationship Id="rId284" Type="http://schemas.openxmlformats.org/officeDocument/2006/relationships/hyperlink" Target="http://lssggzy.lishui.gov.cn/art/2021/1/14/art_1229661956_138342.html" TargetMode="External"/><Relationship Id="rId283" Type="http://schemas.openxmlformats.org/officeDocument/2006/relationships/hyperlink" Target="http://lssggzy.lishui.gov.cn/art/2021/1/5/art_1229662190_173466.html" TargetMode="External"/><Relationship Id="rId282" Type="http://schemas.openxmlformats.org/officeDocument/2006/relationships/hyperlink" Target="http://lssggzy.lishui.gov.cn/art/2021/12/31/art_1229662124_162582.html" TargetMode="External"/><Relationship Id="rId281" Type="http://schemas.openxmlformats.org/officeDocument/2006/relationships/hyperlink" Target="http://lssggzy.lishui.gov.cn/art/2021/1/4/art_1229662089_160777.html" TargetMode="External"/><Relationship Id="rId280" Type="http://schemas.openxmlformats.org/officeDocument/2006/relationships/hyperlink" Target="http://lssggzy.lishui.gov.cn/art/2023/8/28/art_1229661956_226839.html" TargetMode="External"/><Relationship Id="rId28" Type="http://schemas.openxmlformats.org/officeDocument/2006/relationships/hyperlink" Target="http://lssggzy.lishui.gov.cn/art/2023/1/3/art_1229662089_191764.html" TargetMode="External"/><Relationship Id="rId279" Type="http://schemas.openxmlformats.org/officeDocument/2006/relationships/hyperlink" Target="http://lssggzy.lishui.gov.cn/art/2023/8/29/art_1229661956_227019.html" TargetMode="External"/><Relationship Id="rId278" Type="http://schemas.openxmlformats.org/officeDocument/2006/relationships/hyperlink" Target="http://lssggzy.lishui.gov.cn/art/2023/8/24/art_1229661852_226220.html" TargetMode="External"/><Relationship Id="rId277" Type="http://schemas.openxmlformats.org/officeDocument/2006/relationships/hyperlink" Target="https://lssggzy.lishui.gov.cn/art/2023/5/17/art_1229661920_211833.html" TargetMode="External"/><Relationship Id="rId276" Type="http://schemas.openxmlformats.org/officeDocument/2006/relationships/hyperlink" Target="http://lssggzy.lishui.gov.cn/art/2023/6/7/art_1229661956_214055.html" TargetMode="External"/><Relationship Id="rId275" Type="http://schemas.openxmlformats.org/officeDocument/2006/relationships/hyperlink" Target="http://lssggzy.lishui.gov.cn/art/2023/2/20/art_1229661923_194791.html" TargetMode="External"/><Relationship Id="rId274" Type="http://schemas.openxmlformats.org/officeDocument/2006/relationships/hyperlink" Target="http://lssggzy.lishui.gov.cn/art/2023/2/9/art_1229661852_194074.html" TargetMode="External"/><Relationship Id="rId273" Type="http://schemas.openxmlformats.org/officeDocument/2006/relationships/hyperlink" Target="http://lssggzy.lishui.gov.cn/art/2023/2/1/art_1229661956_193584.html" TargetMode="External"/><Relationship Id="rId272" Type="http://schemas.openxmlformats.org/officeDocument/2006/relationships/hyperlink" Target="http://lssggzy.lishui.gov.cn/art/2023/1/30/art_1229662190_193456.html" TargetMode="External"/><Relationship Id="rId271" Type="http://schemas.openxmlformats.org/officeDocument/2006/relationships/hyperlink" Target="http://lssggzy.lishui.gov.cn/art/2023/8/1/art_1229661852_221957.html" TargetMode="External"/><Relationship Id="rId270" Type="http://schemas.openxmlformats.org/officeDocument/2006/relationships/hyperlink" Target="http://lssggzy.lishui.gov.cn/art/2022/1/28/art_1229662089_187581.html" TargetMode="External"/><Relationship Id="rId27" Type="http://schemas.openxmlformats.org/officeDocument/2006/relationships/hyperlink" Target="http://lssggzy.lishui.gov.cn/art/2022/1/27/art_1229661989_187837.html" TargetMode="External"/><Relationship Id="rId269" Type="http://schemas.openxmlformats.org/officeDocument/2006/relationships/hyperlink" Target="http://lssggzy.lishui.gov.cn/art/2023/8/30/art_1229661812_227240.html" TargetMode="External"/><Relationship Id="rId268" Type="http://schemas.openxmlformats.org/officeDocument/2006/relationships/hyperlink" Target="http://lssggzy.lishui.gov.cn/art/2023/8/30/art_1229661956_227241.html" TargetMode="External"/><Relationship Id="rId267" Type="http://schemas.openxmlformats.org/officeDocument/2006/relationships/hyperlink" Target="http://lssggzy.lishui.gov.cn/art/2023/8/29/art_1229661812_227070.html" TargetMode="External"/><Relationship Id="rId266" Type="http://schemas.openxmlformats.org/officeDocument/2006/relationships/hyperlink" Target="http://lssggzy.lishui.gov.cn/art/2023/8/28/art_1229661989_226742.html" TargetMode="External"/><Relationship Id="rId265" Type="http://schemas.openxmlformats.org/officeDocument/2006/relationships/hyperlink" Target="http://lssggzy.lishui.gov.cn/art/2023/8/25/art_1229661852_226583.html" TargetMode="External"/><Relationship Id="rId264" Type="http://schemas.openxmlformats.org/officeDocument/2006/relationships/hyperlink" Target="http://lssggzy.lishui.gov.cn/art/2023/8/25/art_1229662089_226350.html" TargetMode="External"/><Relationship Id="rId263" Type="http://schemas.openxmlformats.org/officeDocument/2006/relationships/hyperlink" Target="http://lssggzy.lishui.gov.cn/art/2023/8/25/art_1229661956_226587.html" TargetMode="External"/><Relationship Id="rId262" Type="http://schemas.openxmlformats.org/officeDocument/2006/relationships/hyperlink" Target="http://lssggzy.lishui.gov.cn/art/2023/8/25/art_1229661852_226456.html" TargetMode="External"/><Relationship Id="rId261" Type="http://schemas.openxmlformats.org/officeDocument/2006/relationships/hyperlink" Target="http://lssggzy.lishui.gov.cn/art/2023/8/22/art_1229662157_211738.html" TargetMode="External"/><Relationship Id="rId260" Type="http://schemas.openxmlformats.org/officeDocument/2006/relationships/hyperlink" Target="http://lssggzy.lishui.gov.cn/art/2023/8/17/art_1229662089_225059.html" TargetMode="External"/><Relationship Id="rId26" Type="http://schemas.openxmlformats.org/officeDocument/2006/relationships/hyperlink" Target="http://lssggzy.lishui.gov.cn/art/2022/1/26/art_1229661812_187607.html" TargetMode="External"/><Relationship Id="rId259" Type="http://schemas.openxmlformats.org/officeDocument/2006/relationships/hyperlink" Target="http://lssggzy.lishui.gov.cn/art/2023/8/16/art_1229662089_224874.html" TargetMode="External"/><Relationship Id="rId258" Type="http://schemas.openxmlformats.org/officeDocument/2006/relationships/hyperlink" Target="http://lssggzy.lishui.gov.cn/art/2023/8/15/art_1229661956_224620.html" TargetMode="External"/><Relationship Id="rId257" Type="http://schemas.openxmlformats.org/officeDocument/2006/relationships/hyperlink" Target="http://lssggzy.lishui.gov.cn/art/2023/8/14/art_1229662190_224359.html" TargetMode="External"/><Relationship Id="rId256" Type="http://schemas.openxmlformats.org/officeDocument/2006/relationships/hyperlink" Target="http://lssggzy.lishui.gov.cn/art/2023/8/11/art_1229662089_224029.html" TargetMode="External"/><Relationship Id="rId255" Type="http://schemas.openxmlformats.org/officeDocument/2006/relationships/hyperlink" Target="http://lssggzy.lishui.gov.cn/art/2023/8/11/art_1229662089_224220.html" TargetMode="External"/><Relationship Id="rId254" Type="http://schemas.openxmlformats.org/officeDocument/2006/relationships/hyperlink" Target="http://lssggzy.lishui.gov.cn/art/2023/8/10/art_1229661956_223811.html" TargetMode="External"/><Relationship Id="rId253" Type="http://schemas.openxmlformats.org/officeDocument/2006/relationships/hyperlink" Target="http://lssggzy.lishui.gov.cn/art/2023/8/10/art_1229662089_223944.html" TargetMode="External"/><Relationship Id="rId252" Type="http://schemas.openxmlformats.org/officeDocument/2006/relationships/hyperlink" Target="http://lssggzy.lishui.gov.cn/art/2023/8/9/art_1229661812_223721.html" TargetMode="External"/><Relationship Id="rId251" Type="http://schemas.openxmlformats.org/officeDocument/2006/relationships/hyperlink" Target="http://lssggzy.lishui.gov.cn/art/2023/8/8/art_1229661989_223452.html" TargetMode="External"/><Relationship Id="rId250" Type="http://schemas.openxmlformats.org/officeDocument/2006/relationships/hyperlink" Target="http://lssggzy.lishui.gov.cn/art/2023/8/8/art_1229662190_223410.html" TargetMode="External"/><Relationship Id="rId25" Type="http://schemas.openxmlformats.org/officeDocument/2006/relationships/hyperlink" Target="http://lssggzy.lishui.gov.cn/art/2022/1/24/art_1229662124_187625.html" TargetMode="External"/><Relationship Id="rId249" Type="http://schemas.openxmlformats.org/officeDocument/2006/relationships/hyperlink" Target="http://lssggzy.lishui.gov.cn/art/2023/8/8/art_1229661812_223648.html" TargetMode="External"/><Relationship Id="rId248" Type="http://schemas.openxmlformats.org/officeDocument/2006/relationships/hyperlink" Target="http://lssggzy.lishui.gov.cn/art/2023/8/8/art_1229662157_223459.html" TargetMode="External"/><Relationship Id="rId247" Type="http://schemas.openxmlformats.org/officeDocument/2006/relationships/hyperlink" Target="http://lssggzy.lishui.gov.cn/art/2023/8/4/art_1229661989_221644.html" TargetMode="External"/><Relationship Id="rId246" Type="http://schemas.openxmlformats.org/officeDocument/2006/relationships/hyperlink" Target="http://lssggzy.lishui.gov.cn/art/2023/8/2/art_1229661812_222219.html" TargetMode="External"/><Relationship Id="rId245" Type="http://schemas.openxmlformats.org/officeDocument/2006/relationships/hyperlink" Target="http://lssggzy.lishui.gov.cn/art/2023/8/2/art_1229661956_222116.html" TargetMode="External"/><Relationship Id="rId244" Type="http://schemas.openxmlformats.org/officeDocument/2006/relationships/hyperlink" Target="http://lssggzy.lishui.gov.cn/art/2023/8/2/art_1229661812_222217.html" TargetMode="External"/><Relationship Id="rId243" Type="http://schemas.openxmlformats.org/officeDocument/2006/relationships/hyperlink" Target="http://lssggzy.lishui.gov.cn/art/2023/8/2/art_1229662157_219499.html" TargetMode="External"/><Relationship Id="rId242" Type="http://schemas.openxmlformats.org/officeDocument/2006/relationships/hyperlink" Target="http://lssggzy.lishui.gov.cn/art/2023/8/1/art_1229662157_221994.html" TargetMode="External"/><Relationship Id="rId241" Type="http://schemas.openxmlformats.org/officeDocument/2006/relationships/hyperlink" Target="http://lssggzy.lishui.gov.cn/art/2023/8/1/art_1229661812_221981.html" TargetMode="External"/><Relationship Id="rId240" Type="http://schemas.openxmlformats.org/officeDocument/2006/relationships/hyperlink" Target="http://lssggzy.lishui.gov.cn/art/2023/7/29/art_1229661812_221617.html" TargetMode="External"/><Relationship Id="rId24" Type="http://schemas.openxmlformats.org/officeDocument/2006/relationships/hyperlink" Target="http://lssggzy.lishui.gov.cn/art/2022/1/24/art_1229662124_187618.html" TargetMode="External"/><Relationship Id="rId239" Type="http://schemas.openxmlformats.org/officeDocument/2006/relationships/hyperlink" Target="http://lssggzy.lishui.gov.cn/art/2023/7/29/art_1229662124_221629.html" TargetMode="External"/><Relationship Id="rId238" Type="http://schemas.openxmlformats.org/officeDocument/2006/relationships/hyperlink" Target="http://lssggzy.lishui.gov.cn/art/2023/7/28/art_1229661812_221532.html" TargetMode="External"/><Relationship Id="rId237" Type="http://schemas.openxmlformats.org/officeDocument/2006/relationships/hyperlink" Target="http://lssggzy.lishui.gov.cn/art/2023/7/28/art_1229662190_221451.html" TargetMode="External"/><Relationship Id="rId236" Type="http://schemas.openxmlformats.org/officeDocument/2006/relationships/hyperlink" Target="http://lssggzy.lishui.gov.cn/art/2023/7/28/art_1229661852_221615.html" TargetMode="External"/><Relationship Id="rId2358" Type="http://schemas.openxmlformats.org/officeDocument/2006/relationships/hyperlink" Target="http://lssggzy.lishui.gov.cn/art/2023/9/21/art_1229661849_231612.html" TargetMode="External"/><Relationship Id="rId2357" Type="http://schemas.openxmlformats.org/officeDocument/2006/relationships/hyperlink" Target="http://lssggzy.lishui.gov.cn/art/2023/9/22/art_1229661953_232064.html" TargetMode="External"/><Relationship Id="rId2356" Type="http://schemas.openxmlformats.org/officeDocument/2006/relationships/hyperlink" Target="http://lssggzy.lishui.gov.cn/art/2023/9/22/art_1229662187_231877.html" TargetMode="External"/><Relationship Id="rId2355" Type="http://schemas.openxmlformats.org/officeDocument/2006/relationships/hyperlink" Target="http://lssggzy.lishui.gov.cn/art/2023/9/22/art_1229661953_232037.html" TargetMode="External"/><Relationship Id="rId2354" Type="http://schemas.openxmlformats.org/officeDocument/2006/relationships/hyperlink" Target="http://lssggzy.lishui.gov.cn/art/2023/9/22/art_1229661808_231999.html" TargetMode="External"/><Relationship Id="rId2353" Type="http://schemas.openxmlformats.org/officeDocument/2006/relationships/hyperlink" Target="http://lssggzy.lishui.gov.cn/art/2023/9/25/art_1229662121_232358.html" TargetMode="External"/><Relationship Id="rId2352" Type="http://schemas.openxmlformats.org/officeDocument/2006/relationships/hyperlink" Target="http://lssggzy.lishui.gov.cn/art/2023/9/25/art_1229662086_232301.html" TargetMode="External"/><Relationship Id="rId2351" Type="http://schemas.openxmlformats.org/officeDocument/2006/relationships/hyperlink" Target="http://lssggzy.lishui.gov.cn/art/2023/9/26/art_1229661808_232655.html" TargetMode="External"/><Relationship Id="rId2350" Type="http://schemas.openxmlformats.org/officeDocument/2006/relationships/hyperlink" Target="http://lssggzy.lishui.gov.cn/art/2023/9/26/art_1229661808_232622.html" TargetMode="External"/><Relationship Id="rId235" Type="http://schemas.openxmlformats.org/officeDocument/2006/relationships/hyperlink" Target="http://lssggzy.lishui.gov.cn/art/2023/7/27/art_1229661852_221358.html" TargetMode="External"/><Relationship Id="rId2349" Type="http://schemas.openxmlformats.org/officeDocument/2006/relationships/hyperlink" Target="http://lssggzy.lishui.gov.cn/art/2023/9/26/art_1229661986_232485.html" TargetMode="External"/><Relationship Id="rId2348" Type="http://schemas.openxmlformats.org/officeDocument/2006/relationships/hyperlink" Target="http://lssggzy.lishui.gov.cn/art/2023/9/26/art_1229661953_232535.html" TargetMode="External"/><Relationship Id="rId2347" Type="http://schemas.openxmlformats.org/officeDocument/2006/relationships/hyperlink" Target="http://lssggzy.lishui.gov.cn/art/2023/9/26/art_1229662086_232609.html" TargetMode="External"/><Relationship Id="rId2346" Type="http://schemas.openxmlformats.org/officeDocument/2006/relationships/hyperlink" Target="http://lssggzy.lishui.gov.cn/art/2023/9/26/art_1229662187_232633.html" TargetMode="External"/><Relationship Id="rId2345" Type="http://schemas.openxmlformats.org/officeDocument/2006/relationships/hyperlink" Target="http://lssggzy.lishui.gov.cn/art/2023/9/27/art_1229661920_232832.html" TargetMode="External"/><Relationship Id="rId2344" Type="http://schemas.openxmlformats.org/officeDocument/2006/relationships/hyperlink" Target="http://lssggzy.lishui.gov.cn/art/2023/9/27/art_1229661849_232993.html" TargetMode="External"/><Relationship Id="rId2343" Type="http://schemas.openxmlformats.org/officeDocument/2006/relationships/hyperlink" Target="http://lssggzy.lishui.gov.cn/art/2023/9/27/art_1229661849_232994.html" TargetMode="External"/><Relationship Id="rId2342" Type="http://schemas.openxmlformats.org/officeDocument/2006/relationships/hyperlink" Target="http://lssggzy.lishui.gov.cn/art/2023/9/27/art_1229661808_232725.html" TargetMode="External"/><Relationship Id="rId2341" Type="http://schemas.openxmlformats.org/officeDocument/2006/relationships/hyperlink" Target="http://lssggzy.lishui.gov.cn/art/2023/9/27/art_1229661808_232911.html" TargetMode="External"/><Relationship Id="rId2340" Type="http://schemas.openxmlformats.org/officeDocument/2006/relationships/hyperlink" Target="http://lssggzy.lishui.gov.cn/art/2023/9/27/art_1229661849_232977.html" TargetMode="External"/><Relationship Id="rId234" Type="http://schemas.openxmlformats.org/officeDocument/2006/relationships/hyperlink" Target="http://lssggzy.lishui.gov.cn/art/2023/7/27/art_1229662157_221368.html" TargetMode="External"/><Relationship Id="rId2339" Type="http://schemas.openxmlformats.org/officeDocument/2006/relationships/hyperlink" Target="http://lssggzy.lishui.gov.cn/art/2023/9/27/art_1229661920_232797.html" TargetMode="External"/><Relationship Id="rId2338" Type="http://schemas.openxmlformats.org/officeDocument/2006/relationships/hyperlink" Target="http://lssggzy.lishui.gov.cn/art/2023/9/27/art_1229661808_232939.html" TargetMode="External"/><Relationship Id="rId2337" Type="http://schemas.openxmlformats.org/officeDocument/2006/relationships/hyperlink" Target="http://lssggzy.lishui.gov.cn/art/2023/9/27/art_1229661849_232978.html" TargetMode="External"/><Relationship Id="rId2336" Type="http://schemas.openxmlformats.org/officeDocument/2006/relationships/hyperlink" Target="http://lssggzy.lishui.gov.cn/art/2023/9/28/art_1229661920_233512.html" TargetMode="External"/><Relationship Id="rId2335" Type="http://schemas.openxmlformats.org/officeDocument/2006/relationships/hyperlink" Target="http://lssggzy.lishui.gov.cn/art/2023/9/28/art_1229661986_233457.html" TargetMode="External"/><Relationship Id="rId2334" Type="http://schemas.openxmlformats.org/officeDocument/2006/relationships/hyperlink" Target="http://lssggzy.lishui.gov.cn/art/2023/9/28/art_1229662053_233426.html" TargetMode="External"/><Relationship Id="rId2333" Type="http://schemas.openxmlformats.org/officeDocument/2006/relationships/hyperlink" Target="http://lssggzy.lishui.gov.cn/art/2023/9/28/art_1229661920_233511.html" TargetMode="External"/><Relationship Id="rId2332" Type="http://schemas.openxmlformats.org/officeDocument/2006/relationships/hyperlink" Target="http://lssggzy.lishui.gov.cn/art/2023/9/28/art_1229661808_233288.html" TargetMode="External"/><Relationship Id="rId2331" Type="http://schemas.openxmlformats.org/officeDocument/2006/relationships/hyperlink" Target="http://lssggzy.lishui.gov.cn/art/2023/9/28/art_1229662121_233440.html" TargetMode="External"/><Relationship Id="rId2330" Type="http://schemas.openxmlformats.org/officeDocument/2006/relationships/hyperlink" Target="http://lssggzy.lishui.gov.cn/art/2023/9/28/art_1229662121_233398.html" TargetMode="External"/><Relationship Id="rId233" Type="http://schemas.openxmlformats.org/officeDocument/2006/relationships/hyperlink" Target="http://lssggzy.lishui.gov.cn/art/2023/7/26/art_1229661852_220944.html" TargetMode="External"/><Relationship Id="rId2329" Type="http://schemas.openxmlformats.org/officeDocument/2006/relationships/hyperlink" Target="http://lssggzy.lishui.gov.cn/art/2023/9/28/art_1229662053_233571.html" TargetMode="External"/><Relationship Id="rId2328" Type="http://schemas.openxmlformats.org/officeDocument/2006/relationships/hyperlink" Target="http://lssggzy.lishui.gov.cn/art/2023/9/28/art_1229662187_233342.html" TargetMode="External"/><Relationship Id="rId2327" Type="http://schemas.openxmlformats.org/officeDocument/2006/relationships/hyperlink" Target="http://lssggzy.lishui.gov.cn/art/2023/9/28/art_1229661986_233245.html" TargetMode="External"/><Relationship Id="rId2326" Type="http://schemas.openxmlformats.org/officeDocument/2006/relationships/hyperlink" Target="http://lssggzy.lishui.gov.cn/art/2023/9/28/art_1229661808_233469.html" TargetMode="External"/><Relationship Id="rId2325" Type="http://schemas.openxmlformats.org/officeDocument/2006/relationships/hyperlink" Target="http://lssggzy.lishui.gov.cn/art/2023/9/28/art_1229661920_233510.html" TargetMode="External"/><Relationship Id="rId2324" Type="http://schemas.openxmlformats.org/officeDocument/2006/relationships/hyperlink" Target="http://lssggzy.lishui.gov.cn/art/2023/9/28/art_1229661920_233509.html" TargetMode="External"/><Relationship Id="rId2323" Type="http://schemas.openxmlformats.org/officeDocument/2006/relationships/hyperlink" Target="http://lssggzy.lishui.gov.cn/art/2023/9/29/art_1229662053_233574.html" TargetMode="External"/><Relationship Id="rId2322" Type="http://schemas.openxmlformats.org/officeDocument/2006/relationships/hyperlink" Target="http://lssggzy.lishui.gov.cn/art/2023/9/30/art_1229662053_233575.html" TargetMode="External"/><Relationship Id="rId2321" Type="http://schemas.openxmlformats.org/officeDocument/2006/relationships/hyperlink" Target="http://lssggzy.lishui.gov.cn/art/2023/10/7/art_1229662121_233725.html" TargetMode="External"/><Relationship Id="rId2320" Type="http://schemas.openxmlformats.org/officeDocument/2006/relationships/hyperlink" Target="http://lssggzy.lishui.gov.cn/art/2023/10/7/art_1229661849_233759.html" TargetMode="External"/><Relationship Id="rId232" Type="http://schemas.openxmlformats.org/officeDocument/2006/relationships/hyperlink" Target="http://lssggzy.lishui.gov.cn/art/2023/7/26/art_1229662157_221044.html" TargetMode="External"/><Relationship Id="rId2319" Type="http://schemas.openxmlformats.org/officeDocument/2006/relationships/hyperlink" Target="http://lssggzy.lishui.gov.cn/art/2023/10/8/art_1229662121_233891.html" TargetMode="External"/><Relationship Id="rId2318" Type="http://schemas.openxmlformats.org/officeDocument/2006/relationships/hyperlink" Target="http://lssggzy.lishui.gov.cn/art/2023/10/8/art_1229661953_233916.html" TargetMode="External"/><Relationship Id="rId2317" Type="http://schemas.openxmlformats.org/officeDocument/2006/relationships/hyperlink" Target="http://lssggzy.lishui.gov.cn/art/2023/10/8/art_1229662121_234028.html" TargetMode="External"/><Relationship Id="rId2316" Type="http://schemas.openxmlformats.org/officeDocument/2006/relationships/hyperlink" Target="http://lssggzy.lishui.gov.cn/art/2023/10/8/art_1229662053_233903.html" TargetMode="External"/><Relationship Id="rId2315" Type="http://schemas.openxmlformats.org/officeDocument/2006/relationships/hyperlink" Target="http://lssggzy.lishui.gov.cn/art/2023/10/9/art_1229661953_234257.html" TargetMode="External"/><Relationship Id="rId2314" Type="http://schemas.openxmlformats.org/officeDocument/2006/relationships/hyperlink" Target="http://lssggzy.lishui.gov.cn/art/2023/10/9/art_1229661808_234256.html" TargetMode="External"/><Relationship Id="rId2313" Type="http://schemas.openxmlformats.org/officeDocument/2006/relationships/hyperlink" Target="http://lssggzy.lishui.gov.cn/art/2023/10/9/art_1229662121_234235.html" TargetMode="External"/><Relationship Id="rId2312" Type="http://schemas.openxmlformats.org/officeDocument/2006/relationships/hyperlink" Target="http://lssggzy.lishui.gov.cn/art/2023/10/10/art_1229662121_234599.html" TargetMode="External"/><Relationship Id="rId2311" Type="http://schemas.openxmlformats.org/officeDocument/2006/relationships/hyperlink" Target="http://lssggzy.lishui.gov.cn/art/2023/10/10/art_1229662187_234532.html" TargetMode="External"/><Relationship Id="rId2310" Type="http://schemas.openxmlformats.org/officeDocument/2006/relationships/hyperlink" Target="http://lssggzy.lishui.gov.cn/art/2023/10/11/art_1229662121_234813.html" TargetMode="External"/><Relationship Id="rId231" Type="http://schemas.openxmlformats.org/officeDocument/2006/relationships/hyperlink" Target="http://lssggzy.lishui.gov.cn/art/2023/7/26/art_1229662157_221008.html" TargetMode="External"/><Relationship Id="rId2309" Type="http://schemas.openxmlformats.org/officeDocument/2006/relationships/hyperlink" Target="http://lssggzy.lishui.gov.cn/art/2023/10/11/art_1229661920_234736.html" TargetMode="External"/><Relationship Id="rId2308" Type="http://schemas.openxmlformats.org/officeDocument/2006/relationships/hyperlink" Target="http://lssggzy.lishui.gov.cn/art/2023/10/11/art_1229661849_234857.html" TargetMode="External"/><Relationship Id="rId2307" Type="http://schemas.openxmlformats.org/officeDocument/2006/relationships/hyperlink" Target="http://lssggzy.lishui.gov.cn/art/2023/10/11/art_1229661953_234777.html" TargetMode="External"/><Relationship Id="rId2306" Type="http://schemas.openxmlformats.org/officeDocument/2006/relationships/hyperlink" Target="http://lssggzy.lishui.gov.cn/art/2023/10/11/art_1229662121_234862.html" TargetMode="External"/><Relationship Id="rId2305" Type="http://schemas.openxmlformats.org/officeDocument/2006/relationships/hyperlink" Target="http://lssggzy.lishui.gov.cn/art/2023/10/12/art_1229661920_235002.html" TargetMode="External"/><Relationship Id="rId2304" Type="http://schemas.openxmlformats.org/officeDocument/2006/relationships/hyperlink" Target="http://lssggzy.lishui.gov.cn/art/2023/10/13/art_1229661953_235391.html" TargetMode="External"/><Relationship Id="rId2303" Type="http://schemas.openxmlformats.org/officeDocument/2006/relationships/hyperlink" Target="http://lssggzy.lishui.gov.cn/art/2023/10/13/art_1229661953_235404.html" TargetMode="External"/><Relationship Id="rId2302" Type="http://schemas.openxmlformats.org/officeDocument/2006/relationships/hyperlink" Target="http://lssggzy.lishui.gov.cn/art/2023/10/13/art_1229661849_235468.html" TargetMode="External"/><Relationship Id="rId2301" Type="http://schemas.openxmlformats.org/officeDocument/2006/relationships/hyperlink" Target="http://lssggzy.lishui.gov.cn/art/2023/10/13/art_1229661986_235272.html" TargetMode="External"/><Relationship Id="rId2300" Type="http://schemas.openxmlformats.org/officeDocument/2006/relationships/hyperlink" Target="http://lssggzy.lishui.gov.cn/art/2023/10/16/art_1229661920_235750.html" TargetMode="External"/><Relationship Id="rId230" Type="http://schemas.openxmlformats.org/officeDocument/2006/relationships/hyperlink" Target="http://lssggzy.lishui.gov.cn/art/2023/7/25/art_1229661812_220999.html" TargetMode="External"/><Relationship Id="rId23" Type="http://schemas.openxmlformats.org/officeDocument/2006/relationships/hyperlink" Target="http://lssggzy.lishui.gov.cn/art/2022/1/19/art_1229661956_188449.html" TargetMode="External"/><Relationship Id="rId2299" Type="http://schemas.openxmlformats.org/officeDocument/2006/relationships/hyperlink" Target="http://lssggzy.lishui.gov.cn/art/2023/10/16/art_1229661920_235557.html" TargetMode="External"/><Relationship Id="rId2298" Type="http://schemas.openxmlformats.org/officeDocument/2006/relationships/hyperlink" Target="http://lssggzy.lishui.gov.cn/art/2023/10/17/art_1229662086_236090.html" TargetMode="External"/><Relationship Id="rId2297" Type="http://schemas.openxmlformats.org/officeDocument/2006/relationships/hyperlink" Target="http://lssggzy.lishui.gov.cn/art/2023/10/17/art_1229662086_236091.html" TargetMode="External"/><Relationship Id="rId2296" Type="http://schemas.openxmlformats.org/officeDocument/2006/relationships/hyperlink" Target="http://lssggzy.lishui.gov.cn/art/2023/10/17/art_1229662086_236092.html" TargetMode="External"/><Relationship Id="rId2295" Type="http://schemas.openxmlformats.org/officeDocument/2006/relationships/hyperlink" Target="http://lssggzy.lishui.gov.cn/art/2023/10/17/art_1229662086_236089.html" TargetMode="External"/><Relationship Id="rId2294" Type="http://schemas.openxmlformats.org/officeDocument/2006/relationships/hyperlink" Target="http://lssggzy.lishui.gov.cn/art/2023/10/18/art_1229661849_236372.html" TargetMode="External"/><Relationship Id="rId2293" Type="http://schemas.openxmlformats.org/officeDocument/2006/relationships/hyperlink" Target="http://lssggzy.lishui.gov.cn/art/2023/10/18/art_1229662086_236347.html" TargetMode="External"/><Relationship Id="rId2292" Type="http://schemas.openxmlformats.org/officeDocument/2006/relationships/hyperlink" Target="http://lssggzy.lishui.gov.cn/art/2023/10/18/art_1229661953_236316.html" TargetMode="External"/><Relationship Id="rId2291" Type="http://schemas.openxmlformats.org/officeDocument/2006/relationships/hyperlink" Target="http://lssggzy.lishui.gov.cn/art/2023/10/18/art_1229662086_236377.html" TargetMode="External"/><Relationship Id="rId2290" Type="http://schemas.openxmlformats.org/officeDocument/2006/relationships/hyperlink" Target="http://lssggzy.lishui.gov.cn/art/2023/10/27/art_1229661956_236630.html" TargetMode="External"/><Relationship Id="rId229" Type="http://schemas.openxmlformats.org/officeDocument/2006/relationships/hyperlink" Target="http://lssggzy.lishui.gov.cn/art/2023/7/25/art_1229661812_220898.html" TargetMode="External"/><Relationship Id="rId2289" Type="http://schemas.openxmlformats.org/officeDocument/2006/relationships/hyperlink" Target="http://lssggzy.lishui.gov.cn/art/2023/10/27/art_1229662056_239467.html" TargetMode="External"/><Relationship Id="rId2288" Type="http://schemas.openxmlformats.org/officeDocument/2006/relationships/hyperlink" Target="http://lssggzy.lishui.gov.cn/art/2023/10/18/art_1229661852_236306.html" TargetMode="External"/><Relationship Id="rId2287" Type="http://schemas.openxmlformats.org/officeDocument/2006/relationships/hyperlink" Target="http://lssggzy.lishui.gov.cn/art/2023/10/18/art_1229661852_236085.html" TargetMode="External"/><Relationship Id="rId2286" Type="http://schemas.openxmlformats.org/officeDocument/2006/relationships/hyperlink" Target="http://lssggzy.lishui.gov.cn/art/2023/10/18/art_1229661956_236369.html" TargetMode="External"/><Relationship Id="rId2285" Type="http://schemas.openxmlformats.org/officeDocument/2006/relationships/hyperlink" Target="http://lssggzy.lishui.gov.cn/art/2023/10/17/art_1229661812_235832.html" TargetMode="External"/><Relationship Id="rId2284" Type="http://schemas.openxmlformats.org/officeDocument/2006/relationships/hyperlink" Target="http://lssggzy.lishui.gov.cn/art/2023/10/17/art_1229661812_235809.html" TargetMode="External"/><Relationship Id="rId2283" Type="http://schemas.openxmlformats.org/officeDocument/2006/relationships/hyperlink" Target="http://lssggzy.lishui.gov.cn/art/2023/10/17/art_1229662089_236098.html" TargetMode="External"/><Relationship Id="rId2282" Type="http://schemas.openxmlformats.org/officeDocument/2006/relationships/hyperlink" Target="http://lssggzy.lishui.gov.cn/art/2023/10/13/art_1229662124_235476.html" TargetMode="External"/><Relationship Id="rId2281" Type="http://schemas.openxmlformats.org/officeDocument/2006/relationships/hyperlink" Target="http://lssggzy.lishui.gov.cn/art/2023/10/12/art_1229661956_234870.html" TargetMode="External"/><Relationship Id="rId2280" Type="http://schemas.openxmlformats.org/officeDocument/2006/relationships/hyperlink" Target="http://lssggzy.lishui.gov.cn/art/2023/10/11/art_1229661956_234609.html" TargetMode="External"/><Relationship Id="rId228" Type="http://schemas.openxmlformats.org/officeDocument/2006/relationships/hyperlink" Target="http://lssggzy.lishui.gov.cn/art/2023/7/25/art_1229661956_220990.html" TargetMode="External"/><Relationship Id="rId2279" Type="http://schemas.openxmlformats.org/officeDocument/2006/relationships/hyperlink" Target="http://lssggzy.lishui.gov.cn/art/2023/10/11/art_1229662124_234783.html" TargetMode="External"/><Relationship Id="rId2278" Type="http://schemas.openxmlformats.org/officeDocument/2006/relationships/hyperlink" Target="http://lssggzy.lishui.gov.cn/art/2023/10/10/art_1229662190_234438.html" TargetMode="External"/><Relationship Id="rId2277" Type="http://schemas.openxmlformats.org/officeDocument/2006/relationships/hyperlink" Target="http://lssggzy.lishui.gov.cn/art/2023/10/10/art_1229662089_234607.html" TargetMode="External"/><Relationship Id="rId2276" Type="http://schemas.openxmlformats.org/officeDocument/2006/relationships/hyperlink" Target="http://lssggzy.lishui.gov.cn/art/2023/10/9/art_1229661956_234330.html" TargetMode="External"/><Relationship Id="rId2275" Type="http://schemas.openxmlformats.org/officeDocument/2006/relationships/hyperlink" Target="http://lssggzy.lishui.gov.cn/art/2023/10/8/art_1229661923_233862.html" TargetMode="External"/><Relationship Id="rId2274" Type="http://schemas.openxmlformats.org/officeDocument/2006/relationships/hyperlink" Target="http://lssggzy.lishui.gov.cn/art/2023/10/8/art_1229662124_234025.html" TargetMode="External"/><Relationship Id="rId2273" Type="http://schemas.openxmlformats.org/officeDocument/2006/relationships/hyperlink" Target="http://lssggzy.lishui.gov.cn/art/2023/10/7/art_1229662124_233767.html" TargetMode="External"/><Relationship Id="rId2272" Type="http://schemas.openxmlformats.org/officeDocument/2006/relationships/hyperlink" Target="http://lssggzy.lishui.gov.cn/art/2023/10/7/art_1229661923_233735.html" TargetMode="External"/><Relationship Id="rId2271" Type="http://schemas.openxmlformats.org/officeDocument/2006/relationships/hyperlink" Target="http://lssggzy.lishui.gov.cn/art/2023/10/7/art_1229661956_233682.html" TargetMode="External"/><Relationship Id="rId2270" Type="http://schemas.openxmlformats.org/officeDocument/2006/relationships/hyperlink" Target="http://lssggzy.lishui.gov.cn/art/2023/10/7/art_1229661989_233717.html" TargetMode="External"/><Relationship Id="rId227" Type="http://schemas.openxmlformats.org/officeDocument/2006/relationships/hyperlink" Target="http://lssggzy.lishui.gov.cn/art/2023/7/25/art_1229661852_220929.html" TargetMode="External"/><Relationship Id="rId2269" Type="http://schemas.openxmlformats.org/officeDocument/2006/relationships/hyperlink" Target="http://lssggzy.lishui.gov.cn/art/2023/9/28/art_1229661852_233562.html" TargetMode="External"/><Relationship Id="rId2268" Type="http://schemas.openxmlformats.org/officeDocument/2006/relationships/hyperlink" Target="http://lssggzy.lishui.gov.cn/art/2023/9/28/art_1229661812_232862.html" TargetMode="External"/><Relationship Id="rId2267" Type="http://schemas.openxmlformats.org/officeDocument/2006/relationships/hyperlink" Target="http://lssggzy.lishui.gov.cn/art/2023/9/27/art_1229661852_232920.html" TargetMode="External"/><Relationship Id="rId2266" Type="http://schemas.openxmlformats.org/officeDocument/2006/relationships/hyperlink" Target="http://lssggzy.lishui.gov.cn/art/2023/9/26/art_1229662157_232657.html" TargetMode="External"/><Relationship Id="rId2265" Type="http://schemas.openxmlformats.org/officeDocument/2006/relationships/hyperlink" Target="http://lssggzy.lishui.gov.cn/art/2023/9/25/art_1229662157_232081.html" TargetMode="External"/><Relationship Id="rId2264" Type="http://schemas.openxmlformats.org/officeDocument/2006/relationships/hyperlink" Target="http://lssggzy.lishui.gov.cn/art/2023/9/25/art_1229661956_232320.html" TargetMode="External"/><Relationship Id="rId2263" Type="http://schemas.openxmlformats.org/officeDocument/2006/relationships/hyperlink" Target="http://lssggzy.lishui.gov.cn/art/2023/9/25/art_1229662190_232207.html" TargetMode="External"/><Relationship Id="rId2262" Type="http://schemas.openxmlformats.org/officeDocument/2006/relationships/hyperlink" Target="http://lssggzy.lishui.gov.cn/art/2023/9/25/art_1229662157_232342.html" TargetMode="External"/><Relationship Id="rId2261" Type="http://schemas.openxmlformats.org/officeDocument/2006/relationships/hyperlink" Target="http://lssggzy.lishui.gov.cn/art/2023/9/23/art_1229662157_230276.html" TargetMode="External"/><Relationship Id="rId2260" Type="http://schemas.openxmlformats.org/officeDocument/2006/relationships/hyperlink" Target="http://lssggzy.lishui.gov.cn/art/2023/9/22/art_1229661812_231681.html" TargetMode="External"/><Relationship Id="rId226" Type="http://schemas.openxmlformats.org/officeDocument/2006/relationships/hyperlink" Target="http://lssggzy.lishui.gov.cn/art/2023/7/24/art_1229662190_220756.html" TargetMode="External"/><Relationship Id="rId2259" Type="http://schemas.openxmlformats.org/officeDocument/2006/relationships/hyperlink" Target="http://lssggzy.lishui.gov.cn/art/2023/9/21/art_1229661852_231648.html" TargetMode="External"/><Relationship Id="rId2258" Type="http://schemas.openxmlformats.org/officeDocument/2006/relationships/hyperlink" Target="http://lssggzy.lishui.gov.cn/art/2023/9/19/art_1229661956_230869.html" TargetMode="External"/><Relationship Id="rId2257" Type="http://schemas.openxmlformats.org/officeDocument/2006/relationships/hyperlink" Target="http://lssggzy.lishui.gov.cn/art/2023/9/19/art_1229662089_231127.html" TargetMode="External"/><Relationship Id="rId2256" Type="http://schemas.openxmlformats.org/officeDocument/2006/relationships/hyperlink" Target="http://lssggzy.lishui.gov.cn/art/2023/9/18/art_1229661956_230834.html" TargetMode="External"/><Relationship Id="rId2255" Type="http://schemas.openxmlformats.org/officeDocument/2006/relationships/hyperlink" Target="http://lssggzy.lishui.gov.cn/art/2023/9/13/art_1229662190_229856.html" TargetMode="External"/><Relationship Id="rId2254" Type="http://schemas.openxmlformats.org/officeDocument/2006/relationships/hyperlink" Target="http://lssggzy.lishui.gov.cn/art/2023/9/13/art_1229662056_230061.html" TargetMode="External"/><Relationship Id="rId2253" Type="http://schemas.openxmlformats.org/officeDocument/2006/relationships/hyperlink" Target="http://lssggzy.lishui.gov.cn/art/2023/9/13/art_1229661812_230082.html" TargetMode="External"/><Relationship Id="rId2252" Type="http://schemas.openxmlformats.org/officeDocument/2006/relationships/hyperlink" Target="http://lssggzy.lishui.gov.cn/art/2023/9/12/art_1229662124_229231.html" TargetMode="External"/><Relationship Id="rId2251" Type="http://schemas.openxmlformats.org/officeDocument/2006/relationships/hyperlink" Target="http://lssggzy.lishui.gov.cn/art/2023/9/12/art_1229662157_229540.html" TargetMode="External"/><Relationship Id="rId2250" Type="http://schemas.openxmlformats.org/officeDocument/2006/relationships/hyperlink" Target="http://lssggzy.lishui.gov.cn/art/2023/9/11/art_1229662124_229378.html" TargetMode="External"/><Relationship Id="rId225" Type="http://schemas.openxmlformats.org/officeDocument/2006/relationships/hyperlink" Target="http://lssggzy.lishui.gov.cn/art/2023/7/23/art_1229662089_211708.html" TargetMode="External"/><Relationship Id="rId2249" Type="http://schemas.openxmlformats.org/officeDocument/2006/relationships/hyperlink" Target="http://lssggzy.lishui.gov.cn/art/2023/9/11/art_1229662124_229465.html" TargetMode="External"/><Relationship Id="rId2248" Type="http://schemas.openxmlformats.org/officeDocument/2006/relationships/hyperlink" Target="http://lssggzy.lishui.gov.cn/art/2023/9/9/art_1229662190_229093.html" TargetMode="External"/><Relationship Id="rId2247" Type="http://schemas.openxmlformats.org/officeDocument/2006/relationships/hyperlink" Target="http://lssggzy.lishui.gov.cn/art/2023/9/8/art_1229662089_229171.html" TargetMode="External"/><Relationship Id="rId2246" Type="http://schemas.openxmlformats.org/officeDocument/2006/relationships/hyperlink" Target="http://lssggzy.lishui.gov.cn/art/2023/9/8/art_1229662190_229067.html" TargetMode="External"/><Relationship Id="rId2245" Type="http://schemas.openxmlformats.org/officeDocument/2006/relationships/hyperlink" Target="http://lssggzy.lishui.gov.cn/art/2023/9/7/art_1229662089_228909.html" TargetMode="External"/><Relationship Id="rId2244" Type="http://schemas.openxmlformats.org/officeDocument/2006/relationships/hyperlink" Target="http://lssggzy.lishui.gov.cn/art/2023/9/6/art_1229662089_228687.html" TargetMode="External"/><Relationship Id="rId2243" Type="http://schemas.openxmlformats.org/officeDocument/2006/relationships/hyperlink" Target="http://lssggzy.lishui.gov.cn/art/2023/9/6/art_1229661812_228682.html" TargetMode="External"/><Relationship Id="rId2242" Type="http://schemas.openxmlformats.org/officeDocument/2006/relationships/hyperlink" Target="http://lssggzy.lishui.gov.cn/art/2023/9/6/art_1229661852_228598.html" TargetMode="External"/><Relationship Id="rId2241" Type="http://schemas.openxmlformats.org/officeDocument/2006/relationships/hyperlink" Target="http://lssggzy.lishui.gov.cn/art/2023/9/5/art_1229662089_228404.html" TargetMode="External"/><Relationship Id="rId2240" Type="http://schemas.openxmlformats.org/officeDocument/2006/relationships/hyperlink" Target="http://lssggzy.lishui.gov.cn/art/2023/9/5/art_1229661956_228207.html" TargetMode="External"/><Relationship Id="rId224" Type="http://schemas.openxmlformats.org/officeDocument/2006/relationships/hyperlink" Target="http://lssggzy.lishui.gov.cn/art/2023/7/23/art_1229662089_220474.html" TargetMode="External"/><Relationship Id="rId2239" Type="http://schemas.openxmlformats.org/officeDocument/2006/relationships/hyperlink" Target="http://lssggzy.lishui.gov.cn/art/2023/9/4/art_1229661852_228119.html" TargetMode="External"/><Relationship Id="rId2238" Type="http://schemas.openxmlformats.org/officeDocument/2006/relationships/hyperlink" Target="http://lssggzy.lishui.gov.cn/art/2023/9/4/art_1229661956_228084.html" TargetMode="External"/><Relationship Id="rId2237" Type="http://schemas.openxmlformats.org/officeDocument/2006/relationships/hyperlink" Target="http://lssggzy.lishui.gov.cn/art/2023/9/3/art_1229662089_227879.html" TargetMode="External"/><Relationship Id="rId2236" Type="http://schemas.openxmlformats.org/officeDocument/2006/relationships/hyperlink" Target="http://lssggzy.lishui.gov.cn/art/2023/9/1/art_1229661956_227862.html" TargetMode="External"/><Relationship Id="rId2235" Type="http://schemas.openxmlformats.org/officeDocument/2006/relationships/hyperlink" Target="http://lssggzy.lishui.gov.cn/art/2023/8/31/art_1229662190_227463.html" TargetMode="External"/><Relationship Id="rId2234" Type="http://schemas.openxmlformats.org/officeDocument/2006/relationships/hyperlink" Target="http://lssggzy.lishui.gov.cn/art/2023/8/31/art_1229661852_227400.html" TargetMode="External"/><Relationship Id="rId2233" Type="http://schemas.openxmlformats.org/officeDocument/2006/relationships/hyperlink" Target="http://lssggzy.lishui.gov.cn/art/2023/8/30/art_1229661812_227302.html" TargetMode="External"/><Relationship Id="rId2232" Type="http://schemas.openxmlformats.org/officeDocument/2006/relationships/hyperlink" Target="http://lssggzy.lishui.gov.cn/art/2023/8/29/art_1229661956_227009.html" TargetMode="External"/><Relationship Id="rId2231" Type="http://schemas.openxmlformats.org/officeDocument/2006/relationships/hyperlink" Target="http://lssggzy.lishui.gov.cn/art/2023/8/25/art_1229662124_226388.html" TargetMode="External"/><Relationship Id="rId2230" Type="http://schemas.openxmlformats.org/officeDocument/2006/relationships/hyperlink" Target="http://lssggzy.lishui.gov.cn/art/2023/8/25/art_1229661923_224994.html" TargetMode="External"/><Relationship Id="rId223" Type="http://schemas.openxmlformats.org/officeDocument/2006/relationships/hyperlink" Target="http://lssggzy.lishui.gov.cn/art/2023/7/21/art_1229661812_223947.html" TargetMode="External"/><Relationship Id="rId2229" Type="http://schemas.openxmlformats.org/officeDocument/2006/relationships/hyperlink" Target="http://lssggzy.lishui.gov.cn/art/2023/8/25/art_1229661923_225438.html" TargetMode="External"/><Relationship Id="rId2228" Type="http://schemas.openxmlformats.org/officeDocument/2006/relationships/hyperlink" Target="http://lssggzy.lishui.gov.cn/art/2023/8/24/art_1229662157_226222.html" TargetMode="External"/><Relationship Id="rId2227" Type="http://schemas.openxmlformats.org/officeDocument/2006/relationships/hyperlink" Target="http://lssggzy.lishui.gov.cn/art/2023/8/24/art_1229661956_225952.html" TargetMode="External"/><Relationship Id="rId2226" Type="http://schemas.openxmlformats.org/officeDocument/2006/relationships/hyperlink" Target="http://lssggzy.lishui.gov.cn/art/2023/8/24/art_1229662124_226100.html" TargetMode="External"/><Relationship Id="rId2225" Type="http://schemas.openxmlformats.org/officeDocument/2006/relationships/hyperlink" Target="http://lssggzy.lishui.gov.cn/art/2023/8/22/art_1229661852_225746.html" TargetMode="External"/><Relationship Id="rId2224" Type="http://schemas.openxmlformats.org/officeDocument/2006/relationships/hyperlink" Target="http://lssggzy.lishui.gov.cn/art/2023/8/21/art_1229661812_225494.html" TargetMode="External"/><Relationship Id="rId2223" Type="http://schemas.openxmlformats.org/officeDocument/2006/relationships/hyperlink" Target="http://lssggzy.lishui.gov.cn/art/2023/8/18/art_1229662056_225280.html" TargetMode="External"/><Relationship Id="rId2222" Type="http://schemas.openxmlformats.org/officeDocument/2006/relationships/hyperlink" Target="http://lssggzy.lishui.gov.cn/art/2023/8/18/art_1229661812_225264.html" TargetMode="External"/><Relationship Id="rId2221" Type="http://schemas.openxmlformats.org/officeDocument/2006/relationships/hyperlink" Target="http://lssggzy.lishui.gov.cn/art/2023/8/18/art_1229662124_225302.html" TargetMode="External"/><Relationship Id="rId2220" Type="http://schemas.openxmlformats.org/officeDocument/2006/relationships/hyperlink" Target="http://lssggzy.lishui.gov.cn/art/2023/8/17/art_1229662157_224405.html" TargetMode="External"/><Relationship Id="rId222" Type="http://schemas.openxmlformats.org/officeDocument/2006/relationships/hyperlink" Target="http://lssggzy.lishui.gov.cn/art/2023/7/21/art_1229661812_220421.html" TargetMode="External"/><Relationship Id="rId2219" Type="http://schemas.openxmlformats.org/officeDocument/2006/relationships/hyperlink" Target="http://lssggzy.lishui.gov.cn/art/2023/8/17/art_1229661852_224899.html" TargetMode="External"/><Relationship Id="rId2218" Type="http://schemas.openxmlformats.org/officeDocument/2006/relationships/hyperlink" Target="http://lssggzy.lishui.gov.cn/art/2023/8/17/art_1229662124_225066.html" TargetMode="External"/><Relationship Id="rId2217" Type="http://schemas.openxmlformats.org/officeDocument/2006/relationships/hyperlink" Target="http://lssggzy.lishui.gov.cn/art/2023/8/16/art_1229662190_224864.html" TargetMode="External"/><Relationship Id="rId2216" Type="http://schemas.openxmlformats.org/officeDocument/2006/relationships/hyperlink" Target="http://lssggzy.lishui.gov.cn/art/2023/8/15/art_1229661812_224256.html" TargetMode="External"/><Relationship Id="rId2215" Type="http://schemas.openxmlformats.org/officeDocument/2006/relationships/hyperlink" Target="http://lssggzy.lishui.gov.cn/art/2023/8/15/art_1229661812_224664.html" TargetMode="External"/><Relationship Id="rId2214" Type="http://schemas.openxmlformats.org/officeDocument/2006/relationships/hyperlink" Target="http://lssggzy.lishui.gov.cn/art/2023/8/15/art_1229661812_224595.html" TargetMode="External"/><Relationship Id="rId2213" Type="http://schemas.openxmlformats.org/officeDocument/2006/relationships/hyperlink" Target="http://lssggzy.lishui.gov.cn/art/2023/8/15/art_1229661956_224503.html" TargetMode="External"/><Relationship Id="rId2212" Type="http://schemas.openxmlformats.org/officeDocument/2006/relationships/hyperlink" Target="http://lssggzy.lishui.gov.cn/art/2023/8/15/art_1229661989_224532.html" TargetMode="External"/><Relationship Id="rId2211" Type="http://schemas.openxmlformats.org/officeDocument/2006/relationships/hyperlink" Target="http://lssggzy.lishui.gov.cn/art/2023/8/15/art_1229662124_224684.html" TargetMode="External"/><Relationship Id="rId2210" Type="http://schemas.openxmlformats.org/officeDocument/2006/relationships/hyperlink" Target="http://lssggzy.lishui.gov.cn/art/2023/8/14/art_1229661812_224403.html" TargetMode="External"/><Relationship Id="rId221" Type="http://schemas.openxmlformats.org/officeDocument/2006/relationships/hyperlink" Target="http://lssggzy.lishui.gov.cn/art/2023/7/20/art_1229661956_220354.html" TargetMode="External"/><Relationship Id="rId2209" Type="http://schemas.openxmlformats.org/officeDocument/2006/relationships/hyperlink" Target="http://lssggzy.lishui.gov.cn/art/2023/8/14/art_1229662089_224417.html" TargetMode="External"/><Relationship Id="rId2208" Type="http://schemas.openxmlformats.org/officeDocument/2006/relationships/hyperlink" Target="http://lssggzy.lishui.gov.cn/art/2023/8/11/art_1229661989_223987.html" TargetMode="External"/><Relationship Id="rId2207" Type="http://schemas.openxmlformats.org/officeDocument/2006/relationships/hyperlink" Target="http://lssggzy.lishui.gov.cn/art/2023/8/11/art_1229661852_224223.html" TargetMode="External"/><Relationship Id="rId2206" Type="http://schemas.openxmlformats.org/officeDocument/2006/relationships/hyperlink" Target="http://lssggzy.lishui.gov.cn/art/2023/8/10/art_1229662157_223773.html" TargetMode="External"/><Relationship Id="rId2205" Type="http://schemas.openxmlformats.org/officeDocument/2006/relationships/hyperlink" Target="http://lssggzy.lishui.gov.cn/art/2023/8/10/art_1229661812_223938.html" TargetMode="External"/><Relationship Id="rId2204" Type="http://schemas.openxmlformats.org/officeDocument/2006/relationships/hyperlink" Target="http://lssggzy.lishui.gov.cn/art/2023/8/10/art_1229662056_223789.html" TargetMode="External"/><Relationship Id="rId2203" Type="http://schemas.openxmlformats.org/officeDocument/2006/relationships/hyperlink" Target="http://lssggzy.lishui.gov.cn/art/2023/8/8/art_1229661852_223483.html" TargetMode="External"/><Relationship Id="rId2202" Type="http://schemas.openxmlformats.org/officeDocument/2006/relationships/hyperlink" Target="http://lssggzy.lishui.gov.cn/art/2023/8/8/art_1229661923_222863.html" TargetMode="External"/><Relationship Id="rId2201" Type="http://schemas.openxmlformats.org/officeDocument/2006/relationships/hyperlink" Target="http://lssggzy.lishui.gov.cn/art/2023/8/8/art_1229661812_223433.html" TargetMode="External"/><Relationship Id="rId2200" Type="http://schemas.openxmlformats.org/officeDocument/2006/relationships/hyperlink" Target="http://lssggzy.lishui.gov.cn/art/2023/8/8/art_1229661812_223327.html" TargetMode="External"/><Relationship Id="rId220" Type="http://schemas.openxmlformats.org/officeDocument/2006/relationships/hyperlink" Target="http://lssggzy.lishui.gov.cn/art/2023/7/19/art_1229661812_220182.html" TargetMode="External"/><Relationship Id="rId22" Type="http://schemas.openxmlformats.org/officeDocument/2006/relationships/hyperlink" Target="http://lssggzy.lishui.gov.cn/art/2022/1/18/art_1229662124_187606.html" TargetMode="External"/><Relationship Id="rId2199" Type="http://schemas.openxmlformats.org/officeDocument/2006/relationships/hyperlink" Target="http://lssggzy.lishui.gov.cn/art/2023/8/8/art_1229661923_223460.html" TargetMode="External"/><Relationship Id="rId2198" Type="http://schemas.openxmlformats.org/officeDocument/2006/relationships/hyperlink" Target="http://lssggzy.lishui.gov.cn/art/2023/8/7/art_1229662157_223286.html" TargetMode="External"/><Relationship Id="rId2197" Type="http://schemas.openxmlformats.org/officeDocument/2006/relationships/hyperlink" Target="http://lssggzy.lishui.gov.cn/art/2023/8/7/art_1229661923_223310.html" TargetMode="External"/><Relationship Id="rId2196" Type="http://schemas.openxmlformats.org/officeDocument/2006/relationships/hyperlink" Target="http://lssggzy.lishui.gov.cn/art/2023/8/7/art_1229661852_223293.html" TargetMode="External"/><Relationship Id="rId2195" Type="http://schemas.openxmlformats.org/officeDocument/2006/relationships/hyperlink" Target="http://lssggzy.lishui.gov.cn/art/2023/8/7/art_1229661852_223295.html" TargetMode="External"/><Relationship Id="rId2194" Type="http://schemas.openxmlformats.org/officeDocument/2006/relationships/hyperlink" Target="http://lssggzy.lishui.gov.cn/art/2023/8/4/art_1229661923_222632.html" TargetMode="External"/><Relationship Id="rId2193" Type="http://schemas.openxmlformats.org/officeDocument/2006/relationships/hyperlink" Target="http://lssggzy.lishui.gov.cn/art/2023/8/3/art_1229662157_222624.html" TargetMode="External"/><Relationship Id="rId2192" Type="http://schemas.openxmlformats.org/officeDocument/2006/relationships/hyperlink" Target="http://lssggzy.lishui.gov.cn/art/2023/8/3/art_1229661812_222626.html" TargetMode="External"/><Relationship Id="rId2191" Type="http://schemas.openxmlformats.org/officeDocument/2006/relationships/hyperlink" Target="http://lssggzy.lishui.gov.cn/art/2023/8/2/art_1229662190_222127.html" TargetMode="External"/><Relationship Id="rId2190" Type="http://schemas.openxmlformats.org/officeDocument/2006/relationships/hyperlink" Target="http://lssggzy.lishui.gov.cn/art/2023/8/2/art_1229661989_222027.html" TargetMode="External"/><Relationship Id="rId219" Type="http://schemas.openxmlformats.org/officeDocument/2006/relationships/hyperlink" Target="http://lssggzy.lishui.gov.cn/art/2023/7/19/art_1229661812_220297.html" TargetMode="External"/><Relationship Id="rId2189" Type="http://schemas.openxmlformats.org/officeDocument/2006/relationships/hyperlink" Target="http://lssggzy.lishui.gov.cn/art/2023/8/1/art_1229662124_221946.html" TargetMode="External"/><Relationship Id="rId2188" Type="http://schemas.openxmlformats.org/officeDocument/2006/relationships/hyperlink" Target="http://lssggzy.lishui.gov.cn/art/2023/8/1/art_1229662190_221870.html" TargetMode="External"/><Relationship Id="rId2187" Type="http://schemas.openxmlformats.org/officeDocument/2006/relationships/hyperlink" Target="http://lssggzy.lishui.gov.cn/art/2023/7/31/art_1229661852_221800.html" TargetMode="External"/><Relationship Id="rId2186" Type="http://schemas.openxmlformats.org/officeDocument/2006/relationships/hyperlink" Target="http://lssggzy.lishui.gov.cn/art/2023/7/31/art_1229661852_221697.html" TargetMode="External"/><Relationship Id="rId2185" Type="http://schemas.openxmlformats.org/officeDocument/2006/relationships/hyperlink" Target="http://lssggzy.lishui.gov.cn/art/2023/7/28/art_1229662190_221398.html" TargetMode="External"/><Relationship Id="rId2184" Type="http://schemas.openxmlformats.org/officeDocument/2006/relationships/hyperlink" Target="http://lssggzy.lishui.gov.cn/art/2023/7/28/art_1229662056_221372.html" TargetMode="External"/><Relationship Id="rId2183" Type="http://schemas.openxmlformats.org/officeDocument/2006/relationships/hyperlink" Target="http://lssggzy.lishui.gov.cn/art/2023/7/28/art_1229662190_221399.html" TargetMode="External"/><Relationship Id="rId2182" Type="http://schemas.openxmlformats.org/officeDocument/2006/relationships/hyperlink" Target="http://lssggzy.lishui.gov.cn/art/2023/7/28/art_1229661852_221614.html" TargetMode="External"/><Relationship Id="rId2181" Type="http://schemas.openxmlformats.org/officeDocument/2006/relationships/hyperlink" Target="http://lssggzy.lishui.gov.cn/art/2023/7/28/art_1229662056_221405.html" TargetMode="External"/><Relationship Id="rId2180" Type="http://schemas.openxmlformats.org/officeDocument/2006/relationships/hyperlink" Target="http://lssggzy.lishui.gov.cn/art/2023/7/28/art_1229661956_221409.html" TargetMode="External"/><Relationship Id="rId218" Type="http://schemas.openxmlformats.org/officeDocument/2006/relationships/hyperlink" Target="http://lssggzy.lishui.gov.cn/art/2023/7/19/art_1229661956_220245.html" TargetMode="External"/><Relationship Id="rId2179" Type="http://schemas.openxmlformats.org/officeDocument/2006/relationships/hyperlink" Target="http://lssggzy.lishui.gov.cn/art/2023/7/28/art_1229661956_221620.html" TargetMode="External"/><Relationship Id="rId2178" Type="http://schemas.openxmlformats.org/officeDocument/2006/relationships/hyperlink" Target="http://lssggzy.lishui.gov.cn/art/2023/7/27/art_1229661989_221347.html" TargetMode="External"/><Relationship Id="rId2177" Type="http://schemas.openxmlformats.org/officeDocument/2006/relationships/hyperlink" Target="http://lssggzy.lishui.gov.cn/art/2023/7/26/art_1229661956_221125.html" TargetMode="External"/><Relationship Id="rId2176" Type="http://schemas.openxmlformats.org/officeDocument/2006/relationships/hyperlink" Target="http://lssggzy.lishui.gov.cn/art/2023/7/26/art_1229661989_221139.html" TargetMode="External"/><Relationship Id="rId2175" Type="http://schemas.openxmlformats.org/officeDocument/2006/relationships/hyperlink" Target="http://lssggzy.lishui.gov.cn/art/2023/7/26/art_1229662190_220694.html" TargetMode="External"/><Relationship Id="rId2174" Type="http://schemas.openxmlformats.org/officeDocument/2006/relationships/hyperlink" Target="http://lssggzy.lishui.gov.cn/art/2023/7/26/art_1229662190_221045.html" TargetMode="External"/><Relationship Id="rId2173" Type="http://schemas.openxmlformats.org/officeDocument/2006/relationships/hyperlink" Target="http://lssggzy.lishui.gov.cn/art/2023/7/26/art_1229662056_221006.html" TargetMode="External"/><Relationship Id="rId2172" Type="http://schemas.openxmlformats.org/officeDocument/2006/relationships/hyperlink" Target="http://lssggzy.lishui.gov.cn/art/2023/7/25/art_1229662124_220892.html" TargetMode="External"/><Relationship Id="rId2171" Type="http://schemas.openxmlformats.org/officeDocument/2006/relationships/hyperlink" Target="http://lssggzy.lishui.gov.cn/art/2023/7/25/art_1229662190_220863.html" TargetMode="External"/><Relationship Id="rId2170" Type="http://schemas.openxmlformats.org/officeDocument/2006/relationships/hyperlink" Target="http://lssggzy.lishui.gov.cn/art/2023/7/24/art_1229661956_220705.html" TargetMode="External"/><Relationship Id="rId217" Type="http://schemas.openxmlformats.org/officeDocument/2006/relationships/hyperlink" Target="http://lssggzy.lishui.gov.cn/art/2023/7/14/art_1229662157_218645.html" TargetMode="External"/><Relationship Id="rId2169" Type="http://schemas.openxmlformats.org/officeDocument/2006/relationships/hyperlink" Target="http://lssggzy.lishui.gov.cn/art/2023/7/24/art_1229662089_220879.html" TargetMode="External"/><Relationship Id="rId2168" Type="http://schemas.openxmlformats.org/officeDocument/2006/relationships/hyperlink" Target="http://lssggzy.lishui.gov.cn/art/2023/7/21/art_1229662190_220706.html" TargetMode="External"/><Relationship Id="rId2167" Type="http://schemas.openxmlformats.org/officeDocument/2006/relationships/hyperlink" Target="http://lssggzy.lishui.gov.cn/art/2023/7/21/art_1229662089_220433.html" TargetMode="External"/><Relationship Id="rId2166" Type="http://schemas.openxmlformats.org/officeDocument/2006/relationships/hyperlink" Target="http://lssggzy.lishui.gov.cn/art/2023/7/21/art_1229662124_220655.html" TargetMode="External"/><Relationship Id="rId2165" Type="http://schemas.openxmlformats.org/officeDocument/2006/relationships/hyperlink" Target="http://lssggzy.lishui.gov.cn/art/2023/7/21/art_1229661989_220688.html" TargetMode="External"/><Relationship Id="rId2164" Type="http://schemas.openxmlformats.org/officeDocument/2006/relationships/hyperlink" Target="http://lssggzy.lishui.gov.cn/art/2023/7/21/art_1229662056_220657.html" TargetMode="External"/><Relationship Id="rId2163" Type="http://schemas.openxmlformats.org/officeDocument/2006/relationships/hyperlink" Target="http://lssggzy.lishui.gov.cn/art/2023/7/20/art_1229662124_220384.html" TargetMode="External"/><Relationship Id="rId2162" Type="http://schemas.openxmlformats.org/officeDocument/2006/relationships/hyperlink" Target="http://lssggzy.lishui.gov.cn/art/2023/7/20/art_1229662089_220304.html" TargetMode="External"/><Relationship Id="rId2161" Type="http://schemas.openxmlformats.org/officeDocument/2006/relationships/hyperlink" Target="http://lssggzy.lishui.gov.cn/art/2023/7/19/art_1229662089_220214.html" TargetMode="External"/><Relationship Id="rId2160" Type="http://schemas.openxmlformats.org/officeDocument/2006/relationships/hyperlink" Target="http://lssggzy.lishui.gov.cn/art/2023/7/19/art_1229661852_220248.html" TargetMode="External"/><Relationship Id="rId216" Type="http://schemas.openxmlformats.org/officeDocument/2006/relationships/hyperlink" Target="http://lssggzy.lishui.gov.cn/art/2023/7/13/art_1229662157_219498.html" TargetMode="External"/><Relationship Id="rId2159" Type="http://schemas.openxmlformats.org/officeDocument/2006/relationships/hyperlink" Target="http://lssggzy.lishui.gov.cn/art/2023/7/18/art_1229661852_220126.html" TargetMode="External"/><Relationship Id="rId2158" Type="http://schemas.openxmlformats.org/officeDocument/2006/relationships/hyperlink" Target="http://lssggzy.lishui.gov.cn/art/2023/7/18/art_1229661852_219941.html" TargetMode="External"/><Relationship Id="rId2157" Type="http://schemas.openxmlformats.org/officeDocument/2006/relationships/hyperlink" Target="http://lssggzy.lishui.gov.cn/art/2023/7/18/art_1229661956_220166.html" TargetMode="External"/><Relationship Id="rId2156" Type="http://schemas.openxmlformats.org/officeDocument/2006/relationships/hyperlink" Target="http://lssggzy.lishui.gov.cn/art/2023/7/18/art_1229662157_219942.html" TargetMode="External"/><Relationship Id="rId2155" Type="http://schemas.openxmlformats.org/officeDocument/2006/relationships/hyperlink" Target="http://lssggzy.lishui.gov.cn/art/2023/7/18/art_1229661923_220156.html" TargetMode="External"/><Relationship Id="rId2154" Type="http://schemas.openxmlformats.org/officeDocument/2006/relationships/hyperlink" Target="http://lssggzy.lishui.gov.cn/art/2023/7/17/art_1229661852_219928.html" TargetMode="External"/><Relationship Id="rId2153" Type="http://schemas.openxmlformats.org/officeDocument/2006/relationships/hyperlink" Target="http://lssggzy.lishui.gov.cn/art/2023/7/17/art_1229661852_219922.html" TargetMode="External"/><Relationship Id="rId2152" Type="http://schemas.openxmlformats.org/officeDocument/2006/relationships/hyperlink" Target="http://lssggzy.lishui.gov.cn/art/2023/7/17/art_1229662089_219858.html" TargetMode="External"/><Relationship Id="rId2151" Type="http://schemas.openxmlformats.org/officeDocument/2006/relationships/hyperlink" Target="http://lssggzy.lishui.gov.cn/art/2023/7/14/art_1229661923_216936.html" TargetMode="External"/><Relationship Id="rId2150" Type="http://schemas.openxmlformats.org/officeDocument/2006/relationships/hyperlink" Target="http://lssggzy.lishui.gov.cn/art/2023/7/14/art_1229662157_219634.html" TargetMode="External"/><Relationship Id="rId215" Type="http://schemas.openxmlformats.org/officeDocument/2006/relationships/hyperlink" Target="http://lssggzy.lishui.gov.cn/art/2023/7/11/art_1229662124_219213.html" TargetMode="External"/><Relationship Id="rId2149" Type="http://schemas.openxmlformats.org/officeDocument/2006/relationships/hyperlink" Target="http://lssggzy.lishui.gov.cn/art/2023/7/13/art_1229661852_219497.html" TargetMode="External"/><Relationship Id="rId2148" Type="http://schemas.openxmlformats.org/officeDocument/2006/relationships/hyperlink" Target="http://lssggzy.lishui.gov.cn/art/2023/7/12/art_1229661956_219448.html" TargetMode="External"/><Relationship Id="rId2147" Type="http://schemas.openxmlformats.org/officeDocument/2006/relationships/hyperlink" Target="http://lssggzy.lishui.gov.cn/art/2023/7/12/art_1229662056_219345.html" TargetMode="External"/><Relationship Id="rId2146" Type="http://schemas.openxmlformats.org/officeDocument/2006/relationships/hyperlink" Target="http://lssggzy.lishui.gov.cn/art/2023/7/12/art_1229661812_219350.html" TargetMode="External"/><Relationship Id="rId2145" Type="http://schemas.openxmlformats.org/officeDocument/2006/relationships/hyperlink" Target="http://lssggzy.lishui.gov.cn/art/2023/7/11/art_1229661852_219297.html" TargetMode="External"/><Relationship Id="rId2144" Type="http://schemas.openxmlformats.org/officeDocument/2006/relationships/hyperlink" Target="http://lssggzy.lishui.gov.cn/art/2023/7/11/art_1229661852_219336.html" TargetMode="External"/><Relationship Id="rId2143" Type="http://schemas.openxmlformats.org/officeDocument/2006/relationships/hyperlink" Target="http://lssggzy.lishui.gov.cn/art/2023/7/10/art_1229661812_218575.html" TargetMode="External"/><Relationship Id="rId2142" Type="http://schemas.openxmlformats.org/officeDocument/2006/relationships/hyperlink" Target="http://lssggzy.lishui.gov.cn/art/2023/7/9/art_1229661989_216143.html" TargetMode="External"/><Relationship Id="rId2141" Type="http://schemas.openxmlformats.org/officeDocument/2006/relationships/hyperlink" Target="http://lssggzy.lishui.gov.cn/art/2023/7/7/art_1229661923_216669.html" TargetMode="External"/><Relationship Id="rId2140" Type="http://schemas.openxmlformats.org/officeDocument/2006/relationships/hyperlink" Target="http://lssggzy.lishui.gov.cn/art/2023/7/7/art_1229662089_217057.html" TargetMode="External"/><Relationship Id="rId214" Type="http://schemas.openxmlformats.org/officeDocument/2006/relationships/hyperlink" Target="http://lssggzy.lishui.gov.cn/art/2023/7/11/art_1229661852_219307.html" TargetMode="External"/><Relationship Id="rId2139" Type="http://schemas.openxmlformats.org/officeDocument/2006/relationships/hyperlink" Target="http://lssggzy.lishui.gov.cn/art/2023/7/6/art_1229661989_217028.html" TargetMode="External"/><Relationship Id="rId2138" Type="http://schemas.openxmlformats.org/officeDocument/2006/relationships/hyperlink" Target="http://lssggzy.lishui.gov.cn/art/2023/7/5/art_1229662089_216849.html" TargetMode="External"/><Relationship Id="rId2137" Type="http://schemas.openxmlformats.org/officeDocument/2006/relationships/hyperlink" Target="http://lssggzy.lishui.gov.cn/art/2023/7/5/art_1229662124_216881.html" TargetMode="External"/><Relationship Id="rId2136" Type="http://schemas.openxmlformats.org/officeDocument/2006/relationships/hyperlink" Target="http://lssggzy.lishui.gov.cn/art/2023/7/5/art_1229661812_215013.html" TargetMode="External"/><Relationship Id="rId2135" Type="http://schemas.openxmlformats.org/officeDocument/2006/relationships/hyperlink" Target="http://lssggzy.lishui.gov.cn/art/2023/7/4/art_1229662190_216838.html" TargetMode="External"/><Relationship Id="rId2134" Type="http://schemas.openxmlformats.org/officeDocument/2006/relationships/hyperlink" Target="http://lssggzy.lishui.gov.cn/art/2023/7/4/art_1229662124_216829.html" TargetMode="External"/><Relationship Id="rId2133" Type="http://schemas.openxmlformats.org/officeDocument/2006/relationships/hyperlink" Target="http://lssggzy.lishui.gov.cn/art/2023/7/4/art_1229661989_216772.html" TargetMode="External"/><Relationship Id="rId2132" Type="http://schemas.openxmlformats.org/officeDocument/2006/relationships/hyperlink" Target="http://lssggzy.lishui.gov.cn/art/2023/7/3/art_1229661956_215026.html" TargetMode="External"/><Relationship Id="rId2131" Type="http://schemas.openxmlformats.org/officeDocument/2006/relationships/hyperlink" Target="http://lssggzy.lishui.gov.cn/art/2023/7/3/art_1229661989_216594.html" TargetMode="External"/><Relationship Id="rId2130" Type="http://schemas.openxmlformats.org/officeDocument/2006/relationships/hyperlink" Target="http://lssggzy.lishui.gov.cn/art/2023/7/3/art_1229661812_216674.html" TargetMode="External"/><Relationship Id="rId213" Type="http://schemas.openxmlformats.org/officeDocument/2006/relationships/hyperlink" Target="http://lssggzy.lishui.gov.cn/art/2023/7/11/art_1229662056_217087.html" TargetMode="External"/><Relationship Id="rId2129" Type="http://schemas.openxmlformats.org/officeDocument/2006/relationships/hyperlink" Target="http://lssggzy.lishui.gov.cn/art/2023/6/30/art_1229661812_216373.html" TargetMode="External"/><Relationship Id="rId2128" Type="http://schemas.openxmlformats.org/officeDocument/2006/relationships/hyperlink" Target="http://lssggzy.lishui.gov.cn/art/2023/6/30/art_1229661812_216411.html" TargetMode="External"/><Relationship Id="rId2127" Type="http://schemas.openxmlformats.org/officeDocument/2006/relationships/hyperlink" Target="http://lssggzy.lishui.gov.cn/art/2023/6/30/art_1229661923_226090.html" TargetMode="External"/><Relationship Id="rId2126" Type="http://schemas.openxmlformats.org/officeDocument/2006/relationships/hyperlink" Target="http://lssggzy.lishui.gov.cn/art/2023/6/30/art_1229661852_216499.html" TargetMode="External"/><Relationship Id="rId2125" Type="http://schemas.openxmlformats.org/officeDocument/2006/relationships/hyperlink" Target="http://lssggzy.lishui.gov.cn/art/2023/6/28/art_1229662089_216198.html" TargetMode="External"/><Relationship Id="rId2124" Type="http://schemas.openxmlformats.org/officeDocument/2006/relationships/hyperlink" Target="http://lssggzy.lishui.gov.cn/art/2023/6/28/art_1229661812_216128.html" TargetMode="External"/><Relationship Id="rId2123" Type="http://schemas.openxmlformats.org/officeDocument/2006/relationships/hyperlink" Target="http://lssggzy.lishui.gov.cn/art/2023/6/28/art_1229661956_216234.html" TargetMode="External"/><Relationship Id="rId2122" Type="http://schemas.openxmlformats.org/officeDocument/2006/relationships/hyperlink" Target="http://lssggzy.lishui.gov.cn/art/2023/6/28/art_1229662056_216199.html" TargetMode="External"/><Relationship Id="rId2121" Type="http://schemas.openxmlformats.org/officeDocument/2006/relationships/hyperlink" Target="http://lssggzy.lishui.gov.cn/art/2023/6/28/art_1229661852_216211.html" TargetMode="External"/><Relationship Id="rId2120" Type="http://schemas.openxmlformats.org/officeDocument/2006/relationships/hyperlink" Target="http://lssggzy.lishui.gov.cn/art/2023/6/27/art_1229662089_216123.html" TargetMode="External"/><Relationship Id="rId212" Type="http://schemas.openxmlformats.org/officeDocument/2006/relationships/hyperlink" Target="http://lssggzy.lishui.gov.cn/art/2023/7/7/art_1229662157_217183.html" TargetMode="External"/><Relationship Id="rId2119" Type="http://schemas.openxmlformats.org/officeDocument/2006/relationships/hyperlink" Target="http://lssggzy.lishui.gov.cn/art/2023/6/27/art_1229661989_216020.html" TargetMode="External"/><Relationship Id="rId2118" Type="http://schemas.openxmlformats.org/officeDocument/2006/relationships/hyperlink" Target="http://lssggzy.lishui.gov.cn/art/2023/6/27/art_1229661852_216059.html" TargetMode="External"/><Relationship Id="rId2117" Type="http://schemas.openxmlformats.org/officeDocument/2006/relationships/hyperlink" Target="http://lssggzy.lishui.gov.cn/art/2023/6/27/art_1229662157_216022.html" TargetMode="External"/><Relationship Id="rId2116" Type="http://schemas.openxmlformats.org/officeDocument/2006/relationships/hyperlink" Target="http://lssggzy.lishui.gov.cn/art/2023/6/26/art_1229661923_215534.html" TargetMode="External"/><Relationship Id="rId2115" Type="http://schemas.openxmlformats.org/officeDocument/2006/relationships/hyperlink" Target="http://lssggzy.lishui.gov.cn/art/2023/6/26/art_1229661923_215722.html" TargetMode="External"/><Relationship Id="rId2114" Type="http://schemas.openxmlformats.org/officeDocument/2006/relationships/hyperlink" Target="http://lssggzy.lishui.gov.cn/art/2023/6/26/art_1229661923_215503.html" TargetMode="External"/><Relationship Id="rId2113" Type="http://schemas.openxmlformats.org/officeDocument/2006/relationships/hyperlink" Target="http://lssggzy.lishui.gov.cn/art/2023/6/26/art_1229662190_215963.html" TargetMode="External"/><Relationship Id="rId2112" Type="http://schemas.openxmlformats.org/officeDocument/2006/relationships/hyperlink" Target="http://lssggzy.lishui.gov.cn/art/2023/6/26/art_1229661923_216007.html" TargetMode="External"/><Relationship Id="rId2111" Type="http://schemas.openxmlformats.org/officeDocument/2006/relationships/hyperlink" Target="http://lssggzy.lishui.gov.cn/art/2023/6/26/art_1229662089_215850.html" TargetMode="External"/><Relationship Id="rId2110" Type="http://schemas.openxmlformats.org/officeDocument/2006/relationships/hyperlink" Target="http://lssggzy.lishui.gov.cn/art/2023/6/26/art_1229662089_215860.html" TargetMode="External"/><Relationship Id="rId211" Type="http://schemas.openxmlformats.org/officeDocument/2006/relationships/hyperlink" Target="http://lssggzy.lishui.gov.cn/art/2023/7/7/art_1229662124_217202.html" TargetMode="External"/><Relationship Id="rId2109" Type="http://schemas.openxmlformats.org/officeDocument/2006/relationships/hyperlink" Target="http://lssggzy.lishui.gov.cn/art/2023/6/26/art_1229661956_215897.html" TargetMode="External"/><Relationship Id="rId2108" Type="http://schemas.openxmlformats.org/officeDocument/2006/relationships/hyperlink" Target="http://lssggzy.lishui.gov.cn/art/2023/6/26/art_1229662157_215855.html" TargetMode="External"/><Relationship Id="rId2107" Type="http://schemas.openxmlformats.org/officeDocument/2006/relationships/hyperlink" Target="http://lssggzy.lishui.gov.cn/art/2023/6/26/art_1229661812_216018.html" TargetMode="External"/><Relationship Id="rId2106" Type="http://schemas.openxmlformats.org/officeDocument/2006/relationships/hyperlink" Target="http://lssggzy.lishui.gov.cn/art/2023/6/26/art_1229662190_216008.html" TargetMode="External"/><Relationship Id="rId2105" Type="http://schemas.openxmlformats.org/officeDocument/2006/relationships/hyperlink" Target="http://lssggzy.lishui.gov.cn/art/2023/6/26/art_1229661956_215727.html" TargetMode="External"/><Relationship Id="rId2104" Type="http://schemas.openxmlformats.org/officeDocument/2006/relationships/hyperlink" Target="http://lssggzy.lishui.gov.cn/art/2023/6/25/art_1229662056_215143.html" TargetMode="External"/><Relationship Id="rId2103" Type="http://schemas.openxmlformats.org/officeDocument/2006/relationships/hyperlink" Target="http://lssggzy.lishui.gov.cn/art/2023/6/25/art_1229662056_215858.html" TargetMode="External"/><Relationship Id="rId2102" Type="http://schemas.openxmlformats.org/officeDocument/2006/relationships/hyperlink" Target="http://lssggzy.lishui.gov.cn/art/2023/6/21/art_1229662056_215756.html" TargetMode="External"/><Relationship Id="rId2101" Type="http://schemas.openxmlformats.org/officeDocument/2006/relationships/hyperlink" Target="http://lssggzy.lishui.gov.cn/art/2023/6/21/art_1229661812_215579.html" TargetMode="External"/><Relationship Id="rId2100" Type="http://schemas.openxmlformats.org/officeDocument/2006/relationships/hyperlink" Target="http://lssggzy.lishui.gov.cn/art/2023/6/21/art_1229661923_215627.html" TargetMode="External"/><Relationship Id="rId210" Type="http://schemas.openxmlformats.org/officeDocument/2006/relationships/hyperlink" Target="http://lssggzy.lishui.gov.cn/art/2023/7/7/art_1229661812_217058.html" TargetMode="External"/><Relationship Id="rId21" Type="http://schemas.openxmlformats.org/officeDocument/2006/relationships/hyperlink" Target="http://lssggzy.lishui.gov.cn/art/2022/1/18/art_1229662089_187569.html" TargetMode="External"/><Relationship Id="rId2099" Type="http://schemas.openxmlformats.org/officeDocument/2006/relationships/hyperlink" Target="http://lssggzy.lishui.gov.cn/art/2023/6/21/art_1229662089_215599.html" TargetMode="External"/><Relationship Id="rId2098" Type="http://schemas.openxmlformats.org/officeDocument/2006/relationships/hyperlink" Target="http://lssggzy.lishui.gov.cn/art/2023/6/21/art_1229662124_215741.html" TargetMode="External"/><Relationship Id="rId2097" Type="http://schemas.openxmlformats.org/officeDocument/2006/relationships/hyperlink" Target="http://lssggzy.lishui.gov.cn/art/2023/6/20/art_1229661852_215483.html" TargetMode="External"/><Relationship Id="rId2096" Type="http://schemas.openxmlformats.org/officeDocument/2006/relationships/hyperlink" Target="http://lssggzy.lishui.gov.cn/art/2023/6/20/art_1229662089_215440.html" TargetMode="External"/><Relationship Id="rId2095" Type="http://schemas.openxmlformats.org/officeDocument/2006/relationships/hyperlink" Target="http://lssggzy.lishui.gov.cn/art/2023/6/20/art_1229661852_215489.html" TargetMode="External"/><Relationship Id="rId2094" Type="http://schemas.openxmlformats.org/officeDocument/2006/relationships/hyperlink" Target="http://lssggzy.lishui.gov.cn/art/2023/6/20/art_1229662190_215571.html" TargetMode="External"/><Relationship Id="rId2093" Type="http://schemas.openxmlformats.org/officeDocument/2006/relationships/hyperlink" Target="http://lssggzy.lishui.gov.cn/art/2023/6/20/art_1229662124_215473.html" TargetMode="External"/><Relationship Id="rId2092" Type="http://schemas.openxmlformats.org/officeDocument/2006/relationships/hyperlink" Target="http://lssggzy.lishui.gov.cn/art/2023/6/19/art_1229662089_215305.html" TargetMode="External"/><Relationship Id="rId2091" Type="http://schemas.openxmlformats.org/officeDocument/2006/relationships/hyperlink" Target="http://lssggzy.lishui.gov.cn/art/2023/6/19/art_1229661812_215333.html" TargetMode="External"/><Relationship Id="rId2090" Type="http://schemas.openxmlformats.org/officeDocument/2006/relationships/hyperlink" Target="http://lssggzy.lishui.gov.cn/art/2023/6/19/art_1229662089_215271.html" TargetMode="External"/><Relationship Id="rId209" Type="http://schemas.openxmlformats.org/officeDocument/2006/relationships/hyperlink" Target="http://lssggzy.lishui.gov.cn/art/2023/7/6/art_1229661812_216988.html" TargetMode="External"/><Relationship Id="rId2089" Type="http://schemas.openxmlformats.org/officeDocument/2006/relationships/hyperlink" Target="http://lssggzy.lishui.gov.cn/art/2023/6/16/art_1229662190_215164.html" TargetMode="External"/><Relationship Id="rId2088" Type="http://schemas.openxmlformats.org/officeDocument/2006/relationships/hyperlink" Target="http://lssggzy.lishui.gov.cn/art/2023/6/15/art_1229662089_215051.html" TargetMode="External"/><Relationship Id="rId2087" Type="http://schemas.openxmlformats.org/officeDocument/2006/relationships/hyperlink" Target="http://lssggzy.lishui.gov.cn/art/2023/6/15/art_1229662056_215074.html" TargetMode="External"/><Relationship Id="rId2086" Type="http://schemas.openxmlformats.org/officeDocument/2006/relationships/hyperlink" Target="http://lssggzy.lishui.gov.cn/art/2023/6/14/art_1229662157_215012.html" TargetMode="External"/><Relationship Id="rId2085" Type="http://schemas.openxmlformats.org/officeDocument/2006/relationships/hyperlink" Target="http://lssggzy.lishui.gov.cn/art/2023/6/14/art_1229661812_221651.html" TargetMode="External"/><Relationship Id="rId2084" Type="http://schemas.openxmlformats.org/officeDocument/2006/relationships/hyperlink" Target="http://lssggzy.lishui.gov.cn/art/2023/6/14/art_1229661852_214939.html" TargetMode="External"/><Relationship Id="rId2083" Type="http://schemas.openxmlformats.org/officeDocument/2006/relationships/hyperlink" Target="http://lssggzy.lishui.gov.cn/art/2023/6/14/art_1229661852_214874.html" TargetMode="External"/><Relationship Id="rId2082" Type="http://schemas.openxmlformats.org/officeDocument/2006/relationships/hyperlink" Target="http://lssggzy.lishui.gov.cn/art/2023/6/13/art_1229662056_214863.html" TargetMode="External"/><Relationship Id="rId2081" Type="http://schemas.openxmlformats.org/officeDocument/2006/relationships/hyperlink" Target="http://lssggzy.lishui.gov.cn/art/2023/6/13/art_1229662124_214839.html" TargetMode="External"/><Relationship Id="rId2080" Type="http://schemas.openxmlformats.org/officeDocument/2006/relationships/hyperlink" Target="http://lssggzy.lishui.gov.cn/art/2023/6/13/art_1229662190_214059.html" TargetMode="External"/><Relationship Id="rId208" Type="http://schemas.openxmlformats.org/officeDocument/2006/relationships/hyperlink" Target="http://lssggzy.lishui.gov.cn/art/2023/7/6/art_1229661956_217047.html" TargetMode="External"/><Relationship Id="rId2079" Type="http://schemas.openxmlformats.org/officeDocument/2006/relationships/hyperlink" Target="http://lssggzy.lishui.gov.cn/art/2023/6/13/art_1229661923_214161.html" TargetMode="External"/><Relationship Id="rId2078" Type="http://schemas.openxmlformats.org/officeDocument/2006/relationships/hyperlink" Target="http://lssggzy.lishui.gov.cn/art/2023/6/12/art_1229662190_214644.html" TargetMode="External"/><Relationship Id="rId2077" Type="http://schemas.openxmlformats.org/officeDocument/2006/relationships/hyperlink" Target="http://lssggzy.lishui.gov.cn/art/2023/6/12/art_1229661923_213935.html" TargetMode="External"/><Relationship Id="rId2076" Type="http://schemas.openxmlformats.org/officeDocument/2006/relationships/hyperlink" Target="http://lssggzy.lishui.gov.cn/art/2023/6/12/art_1229661812_214558.html" TargetMode="External"/><Relationship Id="rId2075" Type="http://schemas.openxmlformats.org/officeDocument/2006/relationships/hyperlink" Target="http://lssggzy.lishui.gov.cn/art/2023/6/12/art_1229661852_214075.html" TargetMode="External"/><Relationship Id="rId2074" Type="http://schemas.openxmlformats.org/officeDocument/2006/relationships/hyperlink" Target="http://lssggzy.lishui.gov.cn/art/2023/6/12/art_1229661923_213879.html" TargetMode="External"/><Relationship Id="rId2073" Type="http://schemas.openxmlformats.org/officeDocument/2006/relationships/hyperlink" Target="http://lssggzy.lishui.gov.cn/art/2023/6/9/art_1229661852_214264.html" TargetMode="External"/><Relationship Id="rId2072" Type="http://schemas.openxmlformats.org/officeDocument/2006/relationships/hyperlink" Target="http://lssggzy.lishui.gov.cn/art/2023/6/9/art_1229662190_214538.html" TargetMode="External"/><Relationship Id="rId2071" Type="http://schemas.openxmlformats.org/officeDocument/2006/relationships/hyperlink" Target="http://lssggzy.lishui.gov.cn/art/2023/6/9/art_1229661989_214546.html" TargetMode="External"/><Relationship Id="rId2070" Type="http://schemas.openxmlformats.org/officeDocument/2006/relationships/hyperlink" Target="http://lssggzy.lishui.gov.cn/art/2023/6/9/art_1229661923_214334.html" TargetMode="External"/><Relationship Id="rId207" Type="http://schemas.openxmlformats.org/officeDocument/2006/relationships/hyperlink" Target="http://lssggzy.lishui.gov.cn/art/2023/7/6/art_1229662124_216681.html" TargetMode="External"/><Relationship Id="rId2069" Type="http://schemas.openxmlformats.org/officeDocument/2006/relationships/hyperlink" Target="http://lssggzy.lishui.gov.cn/art/2023/6/8/art_1229661852_214071.html" TargetMode="External"/><Relationship Id="rId2068" Type="http://schemas.openxmlformats.org/officeDocument/2006/relationships/hyperlink" Target="http://lssggzy.lishui.gov.cn/art/2023/6/8/art_1229661923_214065.html" TargetMode="External"/><Relationship Id="rId2067" Type="http://schemas.openxmlformats.org/officeDocument/2006/relationships/hyperlink" Target="http://lssggzy.lishui.gov.cn/art/2023/6/8/art_1229661956_203581.html" TargetMode="External"/><Relationship Id="rId2066" Type="http://schemas.openxmlformats.org/officeDocument/2006/relationships/hyperlink" Target="http://lssggzy.lishui.gov.cn/art/2023/6/7/art_1229661989_213978.html" TargetMode="External"/><Relationship Id="rId2065" Type="http://schemas.openxmlformats.org/officeDocument/2006/relationships/hyperlink" Target="http://lssggzy.lishui.gov.cn/art/2023/6/7/art_1229661852_214073.html" TargetMode="External"/><Relationship Id="rId2064" Type="http://schemas.openxmlformats.org/officeDocument/2006/relationships/hyperlink" Target="http://lssggzy.lishui.gov.cn/art/2023/6/6/art_1229662089_213828.html" TargetMode="External"/><Relationship Id="rId2063" Type="http://schemas.openxmlformats.org/officeDocument/2006/relationships/hyperlink" Target="http://lssggzy.lishui.gov.cn/art/2023/6/6/art_1229662124_213893.html" TargetMode="External"/><Relationship Id="rId2062" Type="http://schemas.openxmlformats.org/officeDocument/2006/relationships/hyperlink" Target="http://lssggzy.lishui.gov.cn/art/2023/6/2/art_1229661852_213673.html" TargetMode="External"/><Relationship Id="rId2061" Type="http://schemas.openxmlformats.org/officeDocument/2006/relationships/hyperlink" Target="http://lssggzy.lishui.gov.cn/art/2023/6/1/art_1229662190_213519.html" TargetMode="External"/><Relationship Id="rId2060" Type="http://schemas.openxmlformats.org/officeDocument/2006/relationships/hyperlink" Target="http://lssggzy.lishui.gov.cn/art/2023/5/31/art_1229661812_213292.html" TargetMode="External"/><Relationship Id="rId206" Type="http://schemas.openxmlformats.org/officeDocument/2006/relationships/hyperlink" Target="http://lssggzy.lishui.gov.cn/art/2023/7/5/art_1229662056_216948.html" TargetMode="External"/><Relationship Id="rId2059" Type="http://schemas.openxmlformats.org/officeDocument/2006/relationships/hyperlink" Target="http://lssggzy.lishui.gov.cn/art/2023/5/30/art_1229661812_213159.html" TargetMode="External"/><Relationship Id="rId2058" Type="http://schemas.openxmlformats.org/officeDocument/2006/relationships/hyperlink" Target="http://lssggzy.lishui.gov.cn/art/2023/5/30/art_1229661812_213306.html" TargetMode="External"/><Relationship Id="rId2057" Type="http://schemas.openxmlformats.org/officeDocument/2006/relationships/hyperlink" Target="http://lssggzy.lishui.gov.cn/art/2023/5/30/art_1229662089_213263.html" TargetMode="External"/><Relationship Id="rId2056" Type="http://schemas.openxmlformats.org/officeDocument/2006/relationships/hyperlink" Target="http://lssggzy.lishui.gov.cn/art/2023/5/29/art_1229661852_213092.html" TargetMode="External"/><Relationship Id="rId2055" Type="http://schemas.openxmlformats.org/officeDocument/2006/relationships/hyperlink" Target="http://lssggzy.lishui.gov.cn/art/2023/5/29/art_1229661956_213099.html" TargetMode="External"/><Relationship Id="rId2054" Type="http://schemas.openxmlformats.org/officeDocument/2006/relationships/hyperlink" Target="http://lssggzy.lishui.gov.cn/art/2023/5/29/art_1229661852_213144.html" TargetMode="External"/><Relationship Id="rId2053" Type="http://schemas.openxmlformats.org/officeDocument/2006/relationships/hyperlink" Target="http://lssggzy.lishui.gov.cn/art/2023/5/29/art_1229661852_210787.html" TargetMode="External"/><Relationship Id="rId2052" Type="http://schemas.openxmlformats.org/officeDocument/2006/relationships/hyperlink" Target="http://lssggzy.lishui.gov.cn/art/2023/5/26/art_1229661812_212792.html" TargetMode="External"/><Relationship Id="rId2051" Type="http://schemas.openxmlformats.org/officeDocument/2006/relationships/hyperlink" Target="http://lssggzy.lishui.gov.cn/art/2023/5/26/art_1229662157_212981.html" TargetMode="External"/><Relationship Id="rId2050" Type="http://schemas.openxmlformats.org/officeDocument/2006/relationships/hyperlink" Target="http://lssggzy.lishui.gov.cn/art/2023/5/26/art_1229661956_212881.html" TargetMode="External"/><Relationship Id="rId205" Type="http://schemas.openxmlformats.org/officeDocument/2006/relationships/hyperlink" Target="http://lssggzy.lishui.gov.cn/art/2023/7/4/art_1229662124_216810.html" TargetMode="External"/><Relationship Id="rId2049" Type="http://schemas.openxmlformats.org/officeDocument/2006/relationships/hyperlink" Target="http://lssggzy.lishui.gov.cn/art/2023/5/25/art_1229661852_212759.html" TargetMode="External"/><Relationship Id="rId2048" Type="http://schemas.openxmlformats.org/officeDocument/2006/relationships/hyperlink" Target="http://lssggzy.lishui.gov.cn/art/2023/5/25/art_1229662089_212790.html" TargetMode="External"/><Relationship Id="rId2047" Type="http://schemas.openxmlformats.org/officeDocument/2006/relationships/hyperlink" Target="http://lssggzy.lishui.gov.cn/art/2023/5/25/art_1229662157_212626.html" TargetMode="External"/><Relationship Id="rId2046" Type="http://schemas.openxmlformats.org/officeDocument/2006/relationships/hyperlink" Target="http://lssggzy.lishui.gov.cn/art/2023/5/24/art_1229661812_212500.html" TargetMode="External"/><Relationship Id="rId2045" Type="http://schemas.openxmlformats.org/officeDocument/2006/relationships/hyperlink" Target="http://lssggzy.lishui.gov.cn/art/2023/5/23/art_1229661812_212388.html" TargetMode="External"/><Relationship Id="rId2044" Type="http://schemas.openxmlformats.org/officeDocument/2006/relationships/hyperlink" Target="http://lssggzy.lishui.gov.cn/art/2023/5/23/art_1229662157_212342.html" TargetMode="External"/><Relationship Id="rId2043" Type="http://schemas.openxmlformats.org/officeDocument/2006/relationships/hyperlink" Target="http://lssggzy.lishui.gov.cn/art/2023/5/23/art_1229661956_212487.html" TargetMode="External"/><Relationship Id="rId2042" Type="http://schemas.openxmlformats.org/officeDocument/2006/relationships/hyperlink" Target="http://lssggzy.lishui.gov.cn/art/2023/5/22/art_1229661812_212344.html" TargetMode="External"/><Relationship Id="rId2041" Type="http://schemas.openxmlformats.org/officeDocument/2006/relationships/hyperlink" Target="http://lssggzy.lishui.gov.cn/art/2023/5/22/art_1229661812_212256.html" TargetMode="External"/><Relationship Id="rId2040" Type="http://schemas.openxmlformats.org/officeDocument/2006/relationships/hyperlink" Target="http://lssggzy.lishui.gov.cn/art/2023/5/19/art_1229661852_211998.html" TargetMode="External"/><Relationship Id="rId204" Type="http://schemas.openxmlformats.org/officeDocument/2006/relationships/hyperlink" Target="http://lssggzy.lishui.gov.cn/art/2023/7/3/art_1229662089_216641.html" TargetMode="External"/><Relationship Id="rId2039" Type="http://schemas.openxmlformats.org/officeDocument/2006/relationships/hyperlink" Target="http://lssggzy.lishui.gov.cn/art/2023/5/18/art_1229661956_211965.html" TargetMode="External"/><Relationship Id="rId2038" Type="http://schemas.openxmlformats.org/officeDocument/2006/relationships/hyperlink" Target="http://lssggzy.lishui.gov.cn/art/2023/5/18/art_1229661923_210944.html" TargetMode="External"/><Relationship Id="rId2037" Type="http://schemas.openxmlformats.org/officeDocument/2006/relationships/hyperlink" Target="http://lssggzy.lishui.gov.cn/art/2023/5/17/art_1229661989_211730.html" TargetMode="External"/><Relationship Id="rId2036" Type="http://schemas.openxmlformats.org/officeDocument/2006/relationships/hyperlink" Target="http://lssggzy.lishui.gov.cn/art/2023/5/17/art_1229662056_211790.html" TargetMode="External"/><Relationship Id="rId2035" Type="http://schemas.openxmlformats.org/officeDocument/2006/relationships/hyperlink" Target="http://lssggzy.lishui.gov.cn/art/2023/5/16/art_1229662190_211699.html" TargetMode="External"/><Relationship Id="rId2034" Type="http://schemas.openxmlformats.org/officeDocument/2006/relationships/hyperlink" Target="http://lssggzy.lishui.gov.cn/art/2023/5/16/art_1229661812_211577.html" TargetMode="External"/><Relationship Id="rId2033" Type="http://schemas.openxmlformats.org/officeDocument/2006/relationships/hyperlink" Target="http://lssggzy.lishui.gov.cn/art/2023/5/15/art_1229661989_211486.html" TargetMode="External"/><Relationship Id="rId2032" Type="http://schemas.openxmlformats.org/officeDocument/2006/relationships/hyperlink" Target="http://lssggzy.lishui.gov.cn/art/2023/5/12/art_1229662056_211379.html" TargetMode="External"/><Relationship Id="rId2031" Type="http://schemas.openxmlformats.org/officeDocument/2006/relationships/hyperlink" Target="http://lssggzy.lishui.gov.cn/art/2023/5/11/art_1229661956_211249.html" TargetMode="External"/><Relationship Id="rId2030" Type="http://schemas.openxmlformats.org/officeDocument/2006/relationships/hyperlink" Target="http://lssggzy.lishui.gov.cn/art/2023/5/10/art_1229662157_211132.html" TargetMode="External"/><Relationship Id="rId203" Type="http://schemas.openxmlformats.org/officeDocument/2006/relationships/hyperlink" Target="http://lssggzy.lishui.gov.cn/art/2023/7/3/art_1229662124_216683.html" TargetMode="External"/><Relationship Id="rId2029" Type="http://schemas.openxmlformats.org/officeDocument/2006/relationships/hyperlink" Target="http://lssggzy.lishui.gov.cn/art/2023/5/10/art_1229662157_210970.html" TargetMode="External"/><Relationship Id="rId2028" Type="http://schemas.openxmlformats.org/officeDocument/2006/relationships/hyperlink" Target="http://lssggzy.lishui.gov.cn/art/2023/5/9/art_1229662190_210957.html" TargetMode="External"/><Relationship Id="rId2027" Type="http://schemas.openxmlformats.org/officeDocument/2006/relationships/hyperlink" Target="http://lssggzy.lishui.gov.cn/art/2023/5/8/art_1229661923_203362.html" TargetMode="External"/><Relationship Id="rId2026" Type="http://schemas.openxmlformats.org/officeDocument/2006/relationships/hyperlink" Target="http://lssggzy.lishui.gov.cn/art/2023/5/8/art_1229661923_210805.html" TargetMode="External"/><Relationship Id="rId2025" Type="http://schemas.openxmlformats.org/officeDocument/2006/relationships/hyperlink" Target="http://lssggzy.lishui.gov.cn/art/2023/5/8/art_1229661852_210790.html" TargetMode="External"/><Relationship Id="rId2024" Type="http://schemas.openxmlformats.org/officeDocument/2006/relationships/hyperlink" Target="http://lssggzy.lishui.gov.cn/art/2023/5/6/art_1229662124_210519.html" TargetMode="External"/><Relationship Id="rId2023" Type="http://schemas.openxmlformats.org/officeDocument/2006/relationships/hyperlink" Target="http://lssggzy.lishui.gov.cn/art/2023/5/6/art_1229662157_210413.html" TargetMode="External"/><Relationship Id="rId2022" Type="http://schemas.openxmlformats.org/officeDocument/2006/relationships/hyperlink" Target="http://lssggzy.lishui.gov.cn/art/2023/5/5/art_1229662157_203971.html" TargetMode="External"/><Relationship Id="rId2021" Type="http://schemas.openxmlformats.org/officeDocument/2006/relationships/hyperlink" Target="http://lssggzy.lishui.gov.cn/art/2023/5/5/art_1229661852_207189.html" TargetMode="External"/><Relationship Id="rId2020" Type="http://schemas.openxmlformats.org/officeDocument/2006/relationships/hyperlink" Target="http://lssggzy.lishui.gov.cn/art/2023/5/5/art_1229662124_210415.html" TargetMode="External"/><Relationship Id="rId202" Type="http://schemas.openxmlformats.org/officeDocument/2006/relationships/hyperlink" Target="http://lssggzy.lishui.gov.cn/art/2023/6/30/art_1229662089_216347.html" TargetMode="External"/><Relationship Id="rId2019" Type="http://schemas.openxmlformats.org/officeDocument/2006/relationships/hyperlink" Target="http://lssggzy.lishui.gov.cn/art/2023/5/4/art_1229662089_204009.html" TargetMode="External"/><Relationship Id="rId2018" Type="http://schemas.openxmlformats.org/officeDocument/2006/relationships/hyperlink" Target="http://lssggzy.lishui.gov.cn/art/2023/4/28/art_1229661923_203160.html" TargetMode="External"/><Relationship Id="rId2017" Type="http://schemas.openxmlformats.org/officeDocument/2006/relationships/hyperlink" Target="http://lssggzy.lishui.gov.cn/art/2023/4/28/art_1229662089_203830.html" TargetMode="External"/><Relationship Id="rId2016" Type="http://schemas.openxmlformats.org/officeDocument/2006/relationships/hyperlink" Target="http://lssggzy.lishui.gov.cn/art/2023/4/28/art_1229661923_203152.html" TargetMode="External"/><Relationship Id="rId2015" Type="http://schemas.openxmlformats.org/officeDocument/2006/relationships/hyperlink" Target="http://lssggzy.lishui.gov.cn/art/2023/4/28/art_1229661956_203869.html" TargetMode="External"/><Relationship Id="rId2014" Type="http://schemas.openxmlformats.org/officeDocument/2006/relationships/hyperlink" Target="http://lssggzy.lishui.gov.cn/art/2023/4/28/art_1229662089_203728.html" TargetMode="External"/><Relationship Id="rId2013" Type="http://schemas.openxmlformats.org/officeDocument/2006/relationships/hyperlink" Target="http://lssggzy.lishui.gov.cn/art/2023/4/28/art_1229662124_203768.html" TargetMode="External"/><Relationship Id="rId2012" Type="http://schemas.openxmlformats.org/officeDocument/2006/relationships/hyperlink" Target="http://lssggzy.lishui.gov.cn/art/2023/4/28/art_1229662190_203903.html" TargetMode="External"/><Relationship Id="rId2011" Type="http://schemas.openxmlformats.org/officeDocument/2006/relationships/hyperlink" Target="http://lssggzy.lishui.gov.cn/art/2023/4/27/art_1229661956_203708.html" TargetMode="External"/><Relationship Id="rId2010" Type="http://schemas.openxmlformats.org/officeDocument/2006/relationships/hyperlink" Target="http://lssggzy.lishui.gov.cn/art/2023/4/27/art_1229661812_203587.html" TargetMode="External"/><Relationship Id="rId201" Type="http://schemas.openxmlformats.org/officeDocument/2006/relationships/hyperlink" Target="http://lssggzy.lishui.gov.cn/art/2023/6/28/art_1229662056_216099.html" TargetMode="External"/><Relationship Id="rId2009" Type="http://schemas.openxmlformats.org/officeDocument/2006/relationships/hyperlink" Target="http://lssggzy.lishui.gov.cn/art/2023/4/26/art_1229661956_203580.html" TargetMode="External"/><Relationship Id="rId2008" Type="http://schemas.openxmlformats.org/officeDocument/2006/relationships/hyperlink" Target="http://lssggzy.lishui.gov.cn/art/2023/4/26/art_1229661852_203548.html" TargetMode="External"/><Relationship Id="rId2007" Type="http://schemas.openxmlformats.org/officeDocument/2006/relationships/hyperlink" Target="http://lssggzy.lishui.gov.cn/art/2023/4/26/art_1229661956_195063.html" TargetMode="External"/><Relationship Id="rId2006" Type="http://schemas.openxmlformats.org/officeDocument/2006/relationships/hyperlink" Target="http://lssggzy.lishui.gov.cn/art/2023/4/25/art_1229662157_203402.html" TargetMode="External"/><Relationship Id="rId2005" Type="http://schemas.openxmlformats.org/officeDocument/2006/relationships/hyperlink" Target="http://lssggzy.lishui.gov.cn/art/2023/4/25/art_1229661923_203475.html" TargetMode="External"/><Relationship Id="rId2004" Type="http://schemas.openxmlformats.org/officeDocument/2006/relationships/hyperlink" Target="http://lssggzy.lishui.gov.cn/art/2023/4/25/art_1229662157_203268.html" TargetMode="External"/><Relationship Id="rId2003" Type="http://schemas.openxmlformats.org/officeDocument/2006/relationships/hyperlink" Target="http://lssggzy.lishui.gov.cn/art/2023/4/25/art_1229661923_203456.html" TargetMode="External"/><Relationship Id="rId2002" Type="http://schemas.openxmlformats.org/officeDocument/2006/relationships/hyperlink" Target="http://lssggzy.lishui.gov.cn/art/2023/4/25/art_1229662124_203372.html" TargetMode="External"/><Relationship Id="rId2001" Type="http://schemas.openxmlformats.org/officeDocument/2006/relationships/hyperlink" Target="http://lssggzy.lishui.gov.cn/art/2023/4/25/art_1229661852_203432.html" TargetMode="External"/><Relationship Id="rId2000" Type="http://schemas.openxmlformats.org/officeDocument/2006/relationships/hyperlink" Target="http://lssggzy.lishui.gov.cn/art/2023/4/24/art_1229661956_203366.html" TargetMode="External"/><Relationship Id="rId200" Type="http://schemas.openxmlformats.org/officeDocument/2006/relationships/hyperlink" Target="http://lssggzy.lishui.gov.cn/art/2023/6/28/art_1229662089_216241.html" TargetMode="External"/><Relationship Id="rId20" Type="http://schemas.openxmlformats.org/officeDocument/2006/relationships/hyperlink" Target="http://lssggzy.lishui.gov.cn/art/2022/1/18/art_1229661852_187582.html" TargetMode="External"/><Relationship Id="rId2" Type="http://schemas.openxmlformats.org/officeDocument/2006/relationships/hyperlink" Target="http://lssggzy.lishui.gov.cn/art/2023/8/21/art_1229661956_225512.html" TargetMode="External"/><Relationship Id="rId1999" Type="http://schemas.openxmlformats.org/officeDocument/2006/relationships/hyperlink" Target="http://lssggzy.lishui.gov.cn/art/2023/4/23/art_1229662124_203171.html" TargetMode="External"/><Relationship Id="rId1998" Type="http://schemas.openxmlformats.org/officeDocument/2006/relationships/hyperlink" Target="http://lssggzy.lishui.gov.cn/art/2023/4/21/art_1229661852_203131.html" TargetMode="External"/><Relationship Id="rId1997" Type="http://schemas.openxmlformats.org/officeDocument/2006/relationships/hyperlink" Target="http://lssggzy.lishui.gov.cn/art/2023/4/21/art_1229661852_203158.html" TargetMode="External"/><Relationship Id="rId1996" Type="http://schemas.openxmlformats.org/officeDocument/2006/relationships/hyperlink" Target="http://lssggzy.lishui.gov.cn/art/2023/4/20/art_1229661956_203001.html" TargetMode="External"/><Relationship Id="rId1995" Type="http://schemas.openxmlformats.org/officeDocument/2006/relationships/hyperlink" Target="http://lssggzy.lishui.gov.cn/art/2023/4/20/art_1229661923_202809.html" TargetMode="External"/><Relationship Id="rId1994" Type="http://schemas.openxmlformats.org/officeDocument/2006/relationships/hyperlink" Target="http://lssggzy.lishui.gov.cn/art/2023/4/19/art_1229662190_202820.html" TargetMode="External"/><Relationship Id="rId1993" Type="http://schemas.openxmlformats.org/officeDocument/2006/relationships/hyperlink" Target="http://lssggzy.lishui.gov.cn/art/2023/4/19/art_1229661956_202848.html" TargetMode="External"/><Relationship Id="rId1992" Type="http://schemas.openxmlformats.org/officeDocument/2006/relationships/hyperlink" Target="http://lssggzy.lishui.gov.cn/art/2023/4/19/art_1229662157_202587.html" TargetMode="External"/><Relationship Id="rId1991" Type="http://schemas.openxmlformats.org/officeDocument/2006/relationships/hyperlink" Target="http://lssggzy.lishui.gov.cn/art/2023/4/19/art_1229662157_202768.html" TargetMode="External"/><Relationship Id="rId1990" Type="http://schemas.openxmlformats.org/officeDocument/2006/relationships/hyperlink" Target="http://lssggzy.lishui.gov.cn/art/2023/4/18/art_1229662124_202614.html" TargetMode="External"/><Relationship Id="rId199" Type="http://schemas.openxmlformats.org/officeDocument/2006/relationships/hyperlink" Target="http://lssggzy.lishui.gov.cn/art/2023/6/28/art_1229661812_216239.html" TargetMode="External"/><Relationship Id="rId1989" Type="http://schemas.openxmlformats.org/officeDocument/2006/relationships/hyperlink" Target="http://lssggzy.lishui.gov.cn/art/2023/4/17/art_1229661852_202584.html" TargetMode="External"/><Relationship Id="rId1988" Type="http://schemas.openxmlformats.org/officeDocument/2006/relationships/hyperlink" Target="http://lssggzy.lishui.gov.cn/art/2023/4/17/art_1229661989_202585.html" TargetMode="External"/><Relationship Id="rId1987" Type="http://schemas.openxmlformats.org/officeDocument/2006/relationships/hyperlink" Target="http://lssggzy.lishui.gov.cn/art/2023/4/14/art_1229662124_202409.html" TargetMode="External"/><Relationship Id="rId1986" Type="http://schemas.openxmlformats.org/officeDocument/2006/relationships/hyperlink" Target="http://lssggzy.lishui.gov.cn/art/2023/4/7/art_1229661812_201949.html" TargetMode="External"/><Relationship Id="rId1985" Type="http://schemas.openxmlformats.org/officeDocument/2006/relationships/hyperlink" Target="http://lssggzy.lishui.gov.cn/art/2023/4/7/art_1229662056_201809.html" TargetMode="External"/><Relationship Id="rId1984" Type="http://schemas.openxmlformats.org/officeDocument/2006/relationships/hyperlink" Target="http://lssggzy.lishui.gov.cn/art/2023/4/7/art_1229661852_201777.html" TargetMode="External"/><Relationship Id="rId1983" Type="http://schemas.openxmlformats.org/officeDocument/2006/relationships/hyperlink" Target="http://lssggzy.lishui.gov.cn/art/2023/4/7/art_1229661852_195778.html" TargetMode="External"/><Relationship Id="rId1982" Type="http://schemas.openxmlformats.org/officeDocument/2006/relationships/hyperlink" Target="http://lssggzy.lishui.gov.cn/art/2023/4/6/art_1229661956_201708.html" TargetMode="External"/><Relationship Id="rId1981" Type="http://schemas.openxmlformats.org/officeDocument/2006/relationships/hyperlink" Target="http://lssggzy.lishui.gov.cn/art/2023/4/6/art_1229661812_201767.html" TargetMode="External"/><Relationship Id="rId1980" Type="http://schemas.openxmlformats.org/officeDocument/2006/relationships/hyperlink" Target="http://lssggzy.lishui.gov.cn/art/2023/4/5/art_1229662056_201637.html" TargetMode="External"/><Relationship Id="rId198" Type="http://schemas.openxmlformats.org/officeDocument/2006/relationships/hyperlink" Target="http://lssggzy.lishui.gov.cn/art/2023/6/27/art_1229662089_216032.html" TargetMode="External"/><Relationship Id="rId1979" Type="http://schemas.openxmlformats.org/officeDocument/2006/relationships/hyperlink" Target="http://lssggzy.lishui.gov.cn/art/2023/4/4/art_1229661852_201576.html" TargetMode="External"/><Relationship Id="rId1978" Type="http://schemas.openxmlformats.org/officeDocument/2006/relationships/hyperlink" Target="http://lssggzy.lishui.gov.cn/art/2023/4/4/art_1229661852_201427.html" TargetMode="External"/><Relationship Id="rId1977" Type="http://schemas.openxmlformats.org/officeDocument/2006/relationships/hyperlink" Target="http://lssggzy.lishui.gov.cn/art/2023/4/4/art_1229662124_201614.html" TargetMode="External"/><Relationship Id="rId1976" Type="http://schemas.openxmlformats.org/officeDocument/2006/relationships/hyperlink" Target="http://lssggzy.lishui.gov.cn/art/2023/4/3/art_1229661956_201391.html" TargetMode="External"/><Relationship Id="rId1975" Type="http://schemas.openxmlformats.org/officeDocument/2006/relationships/hyperlink" Target="http://lssggzy.lishui.gov.cn/art/2023/3/31/art_1229661852_201212.html" TargetMode="External"/><Relationship Id="rId1974" Type="http://schemas.openxmlformats.org/officeDocument/2006/relationships/hyperlink" Target="http://lssggzy.lishui.gov.cn/art/2023/3/31/art_1229661989_200946.html" TargetMode="External"/><Relationship Id="rId1973" Type="http://schemas.openxmlformats.org/officeDocument/2006/relationships/hyperlink" Target="http://lssggzy.lishui.gov.cn/art/2023/3/31/art_1229662124_201230.html" TargetMode="External"/><Relationship Id="rId1972" Type="http://schemas.openxmlformats.org/officeDocument/2006/relationships/hyperlink" Target="http://lssggzy.lishui.gov.cn/art/2023/3/31/art_1229661812_200955.html" TargetMode="External"/><Relationship Id="rId1971" Type="http://schemas.openxmlformats.org/officeDocument/2006/relationships/hyperlink" Target="http://lssggzy.lishui.gov.cn/art/2023/3/31/art_1229662190_200801.html" TargetMode="External"/><Relationship Id="rId1970" Type="http://schemas.openxmlformats.org/officeDocument/2006/relationships/hyperlink" Target="http://lssggzy.lishui.gov.cn/art/2023/3/31/art_1229662089_200989.html" TargetMode="External"/><Relationship Id="rId197" Type="http://schemas.openxmlformats.org/officeDocument/2006/relationships/hyperlink" Target="http://lssggzy.lishui.gov.cn/art/2023/6/26/art_1229662124_215927.html" TargetMode="External"/><Relationship Id="rId1969" Type="http://schemas.openxmlformats.org/officeDocument/2006/relationships/hyperlink" Target="http://lssggzy.lishui.gov.cn/art/2023/3/31/art_1229662089_200725.html" TargetMode="External"/><Relationship Id="rId1968" Type="http://schemas.openxmlformats.org/officeDocument/2006/relationships/hyperlink" Target="http://lssggzy.lishui.gov.cn/art/2023/3/30/art_1229661956_200668.html" TargetMode="External"/><Relationship Id="rId1967" Type="http://schemas.openxmlformats.org/officeDocument/2006/relationships/hyperlink" Target="http://lssggzy.lishui.gov.cn/art/2023/3/30/art_1229661956_200949.html" TargetMode="External"/><Relationship Id="rId1966" Type="http://schemas.openxmlformats.org/officeDocument/2006/relationships/hyperlink" Target="http://lssggzy.lishui.gov.cn/art/2023/3/29/art_1229661989_200541.html" TargetMode="External"/><Relationship Id="rId1965" Type="http://schemas.openxmlformats.org/officeDocument/2006/relationships/hyperlink" Target="http://lssggzy.lishui.gov.cn/art/2023/3/28/art_1229661852_200363.html" TargetMode="External"/><Relationship Id="rId1964" Type="http://schemas.openxmlformats.org/officeDocument/2006/relationships/hyperlink" Target="http://lssggzy.lishui.gov.cn/art/2023/3/28/art_1229661956_200248.html" TargetMode="External"/><Relationship Id="rId1963" Type="http://schemas.openxmlformats.org/officeDocument/2006/relationships/hyperlink" Target="http://lssggzy.lishui.gov.cn/art/2023/3/28/art_1229661852_200317.html" TargetMode="External"/><Relationship Id="rId1962" Type="http://schemas.openxmlformats.org/officeDocument/2006/relationships/hyperlink" Target="http://lssggzy.lishui.gov.cn/art/2023/3/28/art_1229661812_200410.html" TargetMode="External"/><Relationship Id="rId1961" Type="http://schemas.openxmlformats.org/officeDocument/2006/relationships/hyperlink" Target="http://lssggzy.lishui.gov.cn/art/2023/3/24/art_1229662124_199959.html" TargetMode="External"/><Relationship Id="rId1960" Type="http://schemas.openxmlformats.org/officeDocument/2006/relationships/hyperlink" Target="http://lssggzy.lishui.gov.cn/art/2023/3/24/art_1229662089_200100.html" TargetMode="External"/><Relationship Id="rId196" Type="http://schemas.openxmlformats.org/officeDocument/2006/relationships/hyperlink" Target="http://lssggzy.lishui.gov.cn/art/2023/6/26/art_1229661923_215888.html" TargetMode="External"/><Relationship Id="rId1959" Type="http://schemas.openxmlformats.org/officeDocument/2006/relationships/hyperlink" Target="http://lssggzy.lishui.gov.cn/art/2023/3/24/art_1229662056_199977.html" TargetMode="External"/><Relationship Id="rId1958" Type="http://schemas.openxmlformats.org/officeDocument/2006/relationships/hyperlink" Target="http://lssggzy.lishui.gov.cn/art/2023/3/23/art_1229661852_199874.html" TargetMode="External"/><Relationship Id="rId1957" Type="http://schemas.openxmlformats.org/officeDocument/2006/relationships/hyperlink" Target="http://lssggzy.lishui.gov.cn/art/2023/3/23/art_1229661956_199860.html" TargetMode="External"/><Relationship Id="rId1956" Type="http://schemas.openxmlformats.org/officeDocument/2006/relationships/hyperlink" Target="http://lssggzy.lishui.gov.cn/art/2023/3/23/art_1229662056_199856.html" TargetMode="External"/><Relationship Id="rId1955" Type="http://schemas.openxmlformats.org/officeDocument/2006/relationships/hyperlink" Target="http://lssggzy.lishui.gov.cn/art/2023/3/22/art_1229661923_199837.html" TargetMode="External"/><Relationship Id="rId1954" Type="http://schemas.openxmlformats.org/officeDocument/2006/relationships/hyperlink" Target="http://lssggzy.lishui.gov.cn/art/2023/3/22/art_1229662190_199718.html" TargetMode="External"/><Relationship Id="rId1953" Type="http://schemas.openxmlformats.org/officeDocument/2006/relationships/hyperlink" Target="http://lssggzy.lishui.gov.cn/art/2023/3/22/art_1229662124_199790.html" TargetMode="External"/><Relationship Id="rId1952" Type="http://schemas.openxmlformats.org/officeDocument/2006/relationships/hyperlink" Target="http://lssggzy.lishui.gov.cn/art/2023/3/21/art_1229661989_199662.html" TargetMode="External"/><Relationship Id="rId1951" Type="http://schemas.openxmlformats.org/officeDocument/2006/relationships/hyperlink" Target="http://lssggzy.lishui.gov.cn/art/2023/3/21/art_1229661852_199655.html" TargetMode="External"/><Relationship Id="rId1950" Type="http://schemas.openxmlformats.org/officeDocument/2006/relationships/hyperlink" Target="http://lssggzy.lishui.gov.cn/art/2023/3/21/art_1229661812_199698.html" TargetMode="External"/><Relationship Id="rId195" Type="http://schemas.openxmlformats.org/officeDocument/2006/relationships/hyperlink" Target="http://lssggzy.lishui.gov.cn/art/2023/6/26/art_1229661956_215946.html" TargetMode="External"/><Relationship Id="rId1949" Type="http://schemas.openxmlformats.org/officeDocument/2006/relationships/hyperlink" Target="http://lssggzy.lishui.gov.cn/art/2023/3/21/art_1229661956_199692.html" TargetMode="External"/><Relationship Id="rId1948" Type="http://schemas.openxmlformats.org/officeDocument/2006/relationships/hyperlink" Target="http://lssggzy.lishui.gov.cn/art/2023/3/20/art_1229661989_199480.html" TargetMode="External"/><Relationship Id="rId1947" Type="http://schemas.openxmlformats.org/officeDocument/2006/relationships/hyperlink" Target="http://lssggzy.lishui.gov.cn/art/2023/3/20/art_1229661989_199566.html" TargetMode="External"/><Relationship Id="rId1946" Type="http://schemas.openxmlformats.org/officeDocument/2006/relationships/hyperlink" Target="http://lssggzy.lishui.gov.cn/art/2023/3/17/art_1229661956_199371.html" TargetMode="External"/><Relationship Id="rId1945" Type="http://schemas.openxmlformats.org/officeDocument/2006/relationships/hyperlink" Target="http://lssggzy.lishui.gov.cn/art/2023/3/16/art_1229662089_199134.html" TargetMode="External"/><Relationship Id="rId1944" Type="http://schemas.openxmlformats.org/officeDocument/2006/relationships/hyperlink" Target="http://lssggzy.lishui.gov.cn/art/2023/3/16/art_1229661812_199125.html" TargetMode="External"/><Relationship Id="rId1943" Type="http://schemas.openxmlformats.org/officeDocument/2006/relationships/hyperlink" Target="http://lssggzy.lishui.gov.cn/art/2023/3/15/art_1229661989_199088.html" TargetMode="External"/><Relationship Id="rId1942" Type="http://schemas.openxmlformats.org/officeDocument/2006/relationships/hyperlink" Target="http://lssggzy.lishui.gov.cn/art/2023/3/14/art_1229661852_198608.html" TargetMode="External"/><Relationship Id="rId1941" Type="http://schemas.openxmlformats.org/officeDocument/2006/relationships/hyperlink" Target="http://lssggzy.lishui.gov.cn/art/2023/3/10/art_1229661956_195946.html" TargetMode="External"/><Relationship Id="rId1940" Type="http://schemas.openxmlformats.org/officeDocument/2006/relationships/hyperlink" Target="http://lssggzy.lishui.gov.cn/art/2023/3/10/art_1229661956_196012.html" TargetMode="External"/><Relationship Id="rId194" Type="http://schemas.openxmlformats.org/officeDocument/2006/relationships/hyperlink" Target="http://lssggzy.lishui.gov.cn/art/2023/6/25/art_1229661923_215784.html" TargetMode="External"/><Relationship Id="rId1939" Type="http://schemas.openxmlformats.org/officeDocument/2006/relationships/hyperlink" Target="http://lssggzy.lishui.gov.cn/art/2023/3/9/art_1229661956_195852.html" TargetMode="External"/><Relationship Id="rId1938" Type="http://schemas.openxmlformats.org/officeDocument/2006/relationships/hyperlink" Target="http://lssggzy.lishui.gov.cn/art/2023/3/9/art_1229661989_195887.html" TargetMode="External"/><Relationship Id="rId1937" Type="http://schemas.openxmlformats.org/officeDocument/2006/relationships/hyperlink" Target="http://lssggzy.lishui.gov.cn/art/2023/3/8/art_1229661989_195809.html" TargetMode="External"/><Relationship Id="rId1936" Type="http://schemas.openxmlformats.org/officeDocument/2006/relationships/hyperlink" Target="http://lssggzy.lishui.gov.cn/art/2023/3/8/art_1229662190_195757.html" TargetMode="External"/><Relationship Id="rId1935" Type="http://schemas.openxmlformats.org/officeDocument/2006/relationships/hyperlink" Target="http://lssggzy.lishui.gov.cn/art/2023/3/8/art_1229661989_195768.html" TargetMode="External"/><Relationship Id="rId1934" Type="http://schemas.openxmlformats.org/officeDocument/2006/relationships/hyperlink" Target="http://lssggzy.lishui.gov.cn/art/2023/3/6/art_1229662190_195658.html" TargetMode="External"/><Relationship Id="rId1933" Type="http://schemas.openxmlformats.org/officeDocument/2006/relationships/hyperlink" Target="http://lssggzy.lishui.gov.cn/art/2023/3/6/art_1229661989_195657.html" TargetMode="External"/><Relationship Id="rId1932" Type="http://schemas.openxmlformats.org/officeDocument/2006/relationships/hyperlink" Target="http://lssggzy.lishui.gov.cn/art/2023/3/3/art_1229662056_195516.html" TargetMode="External"/><Relationship Id="rId1931" Type="http://schemas.openxmlformats.org/officeDocument/2006/relationships/hyperlink" Target="http://lssggzy.lishui.gov.cn/art/2023/3/3/art_1229661852_195501.html" TargetMode="External"/><Relationship Id="rId1930" Type="http://schemas.openxmlformats.org/officeDocument/2006/relationships/hyperlink" Target="http://lssggzy.lishui.gov.cn/art/2023/3/3/art_1229661812_195556.html" TargetMode="External"/><Relationship Id="rId193" Type="http://schemas.openxmlformats.org/officeDocument/2006/relationships/hyperlink" Target="http://lssggzy.lishui.gov.cn/art/2023/6/25/art_1229662124_215845.html" TargetMode="External"/><Relationship Id="rId1929" Type="http://schemas.openxmlformats.org/officeDocument/2006/relationships/hyperlink" Target="http://lssggzy.lishui.gov.cn/art/2023/3/2/art_1229661812_195456.html" TargetMode="External"/><Relationship Id="rId1928" Type="http://schemas.openxmlformats.org/officeDocument/2006/relationships/hyperlink" Target="http://lssggzy.lishui.gov.cn/art/2023/3/1/art_1229661923_195369.html" TargetMode="External"/><Relationship Id="rId1927" Type="http://schemas.openxmlformats.org/officeDocument/2006/relationships/hyperlink" Target="http://lssggzy.lishui.gov.cn/art/2023/3/1/art_1229662056_195382.html" TargetMode="External"/><Relationship Id="rId1926" Type="http://schemas.openxmlformats.org/officeDocument/2006/relationships/hyperlink" Target="http://lssggzy.lishui.gov.cn/art/2023/3/1/art_1229661812_195355.html" TargetMode="External"/><Relationship Id="rId1925" Type="http://schemas.openxmlformats.org/officeDocument/2006/relationships/hyperlink" Target="http://lssggzy.lishui.gov.cn/art/2023/3/1/art_1229662056_195350.html" TargetMode="External"/><Relationship Id="rId1924" Type="http://schemas.openxmlformats.org/officeDocument/2006/relationships/hyperlink" Target="http://lssggzy.lishui.gov.cn/art/2023/3/1/art_1229662056_195405.html" TargetMode="External"/><Relationship Id="rId1923" Type="http://schemas.openxmlformats.org/officeDocument/2006/relationships/hyperlink" Target="http://lssggzy.lishui.gov.cn/art/2023/2/28/art_1229661923_195289.html" TargetMode="External"/><Relationship Id="rId1922" Type="http://schemas.openxmlformats.org/officeDocument/2006/relationships/hyperlink" Target="http://lssggzy.lishui.gov.cn/art/2023/2/28/art_1229661812_195146.html" TargetMode="External"/><Relationship Id="rId1921" Type="http://schemas.openxmlformats.org/officeDocument/2006/relationships/hyperlink" Target="http://lssggzy.lishui.gov.cn/art/2023/2/27/art_1229661923_195228.html" TargetMode="External"/><Relationship Id="rId1920" Type="http://schemas.openxmlformats.org/officeDocument/2006/relationships/hyperlink" Target="http://lssggzy.lishui.gov.cn/art/2023/2/27/art_1229662190_195220.html" TargetMode="External"/><Relationship Id="rId192" Type="http://schemas.openxmlformats.org/officeDocument/2006/relationships/hyperlink" Target="http://lssggzy.lishui.gov.cn/art/2023/6/25/art_1229662124_215842.html" TargetMode="External"/><Relationship Id="rId1919" Type="http://schemas.openxmlformats.org/officeDocument/2006/relationships/hyperlink" Target="http://lssggzy.lishui.gov.cn/art/2023/2/27/art_1229662190_195249.html" TargetMode="External"/><Relationship Id="rId1918" Type="http://schemas.openxmlformats.org/officeDocument/2006/relationships/hyperlink" Target="http://lssggzy.lishui.gov.cn/art/2023/2/23/art_1229661923_195007.html" TargetMode="External"/><Relationship Id="rId1917" Type="http://schemas.openxmlformats.org/officeDocument/2006/relationships/hyperlink" Target="http://lssggzy.lishui.gov.cn/art/2023/2/23/art_1229662157_194957.html" TargetMode="External"/><Relationship Id="rId1916" Type="http://schemas.openxmlformats.org/officeDocument/2006/relationships/hyperlink" Target="http://lssggzy.lishui.gov.cn/art/2023/2/23/art_1229661989_194331.html" TargetMode="External"/><Relationship Id="rId1915" Type="http://schemas.openxmlformats.org/officeDocument/2006/relationships/hyperlink" Target="http://lssggzy.lishui.gov.cn/art/2023/2/23/art_1229661923_195025.html" TargetMode="External"/><Relationship Id="rId1914" Type="http://schemas.openxmlformats.org/officeDocument/2006/relationships/hyperlink" Target="http://lssggzy.lishui.gov.cn/art/2023/2/22/art_1229661923_194850.html" TargetMode="External"/><Relationship Id="rId1913" Type="http://schemas.openxmlformats.org/officeDocument/2006/relationships/hyperlink" Target="http://lssggzy.lishui.gov.cn/art/2023/2/21/art_1229661989_194826.html" TargetMode="External"/><Relationship Id="rId1912" Type="http://schemas.openxmlformats.org/officeDocument/2006/relationships/hyperlink" Target="http://lssggzy.lishui.gov.cn/art/2023/2/21/art_1229662089_194806.html" TargetMode="External"/><Relationship Id="rId1911" Type="http://schemas.openxmlformats.org/officeDocument/2006/relationships/hyperlink" Target="http://lssggzy.lishui.gov.cn/art/2023/2/21/art_1229661923_194561.html" TargetMode="External"/><Relationship Id="rId1910" Type="http://schemas.openxmlformats.org/officeDocument/2006/relationships/hyperlink" Target="http://lssggzy.lishui.gov.cn/art/2023/2/20/art_1229661989_194706.html" TargetMode="External"/><Relationship Id="rId191" Type="http://schemas.openxmlformats.org/officeDocument/2006/relationships/hyperlink" Target="http://lssggzy.lishui.gov.cn/art/2023/6/21/art_1229662157_215582.html" TargetMode="External"/><Relationship Id="rId1909" Type="http://schemas.openxmlformats.org/officeDocument/2006/relationships/hyperlink" Target="http://lssggzy.lishui.gov.cn/art/2023/2/20/art_1229662089_194728.html" TargetMode="External"/><Relationship Id="rId1908" Type="http://schemas.openxmlformats.org/officeDocument/2006/relationships/hyperlink" Target="http://lssggzy.lishui.gov.cn/art/2023/2/20/art_1229661923_193829.html" TargetMode="External"/><Relationship Id="rId1907" Type="http://schemas.openxmlformats.org/officeDocument/2006/relationships/hyperlink" Target="http://lssggzy.lishui.gov.cn/art/2023/2/16/art_1229662089_194569.html" TargetMode="External"/><Relationship Id="rId1906" Type="http://schemas.openxmlformats.org/officeDocument/2006/relationships/hyperlink" Target="http://lssggzy.lishui.gov.cn/art/2023/2/16/art_1229661923_193690.html" TargetMode="External"/><Relationship Id="rId1905" Type="http://schemas.openxmlformats.org/officeDocument/2006/relationships/hyperlink" Target="http://lssggzy.lishui.gov.cn/art/2023/2/15/art_1229662157_194471.html" TargetMode="External"/><Relationship Id="rId1904" Type="http://schemas.openxmlformats.org/officeDocument/2006/relationships/hyperlink" Target="http://lssggzy.lishui.gov.cn/art/2023/2/14/art_1229661989_194417.html" TargetMode="External"/><Relationship Id="rId1903" Type="http://schemas.openxmlformats.org/officeDocument/2006/relationships/hyperlink" Target="http://lssggzy.lishui.gov.cn/art/2023/2/14/art_1229661852_194320.html" TargetMode="External"/><Relationship Id="rId1902" Type="http://schemas.openxmlformats.org/officeDocument/2006/relationships/hyperlink" Target="http://lssggzy.lishui.gov.cn/art/2023/2/13/art_1229661923_194283.html" TargetMode="External"/><Relationship Id="rId1901" Type="http://schemas.openxmlformats.org/officeDocument/2006/relationships/hyperlink" Target="http://lssggzy.lishui.gov.cn/art/2023/2/13/art_1229662157_194262.html" TargetMode="External"/><Relationship Id="rId1900" Type="http://schemas.openxmlformats.org/officeDocument/2006/relationships/hyperlink" Target="http://lssggzy.lishui.gov.cn/art/2023/2/10/art_1229661956_194202.html" TargetMode="External"/><Relationship Id="rId190" Type="http://schemas.openxmlformats.org/officeDocument/2006/relationships/hyperlink" Target="http://lssggzy.lishui.gov.cn/art/2023/6/21/art_1229662089_215698.html" TargetMode="External"/><Relationship Id="rId19" Type="http://schemas.openxmlformats.org/officeDocument/2006/relationships/hyperlink" Target="http://lssggzy.lishui.gov.cn/art/2022/1/17/art_1229662124_187598.html" TargetMode="External"/><Relationship Id="rId1899" Type="http://schemas.openxmlformats.org/officeDocument/2006/relationships/hyperlink" Target="http://lssggzy.lishui.gov.cn/art/2023/2/10/art_1229662157_194098.html" TargetMode="External"/><Relationship Id="rId1898" Type="http://schemas.openxmlformats.org/officeDocument/2006/relationships/hyperlink" Target="http://lssggzy.lishui.gov.cn/art/2023/2/10/art_1229661923_194156.html" TargetMode="External"/><Relationship Id="rId1897" Type="http://schemas.openxmlformats.org/officeDocument/2006/relationships/hyperlink" Target="http://lssggzy.lishui.gov.cn/art/2023/2/10/art_1229661989_194090.html" TargetMode="External"/><Relationship Id="rId1896" Type="http://schemas.openxmlformats.org/officeDocument/2006/relationships/hyperlink" Target="http://lssggzy.lishui.gov.cn/art/2023/2/9/art_1229661812_194079.html" TargetMode="External"/><Relationship Id="rId1895" Type="http://schemas.openxmlformats.org/officeDocument/2006/relationships/hyperlink" Target="http://lssggzy.lishui.gov.cn/art/2023/2/9/art_1229662089_194009.html" TargetMode="External"/><Relationship Id="rId1894" Type="http://schemas.openxmlformats.org/officeDocument/2006/relationships/hyperlink" Target="http://lssggzy.lishui.gov.cn/art/2023/2/9/art_1229661852_194021.html" TargetMode="External"/><Relationship Id="rId1893" Type="http://schemas.openxmlformats.org/officeDocument/2006/relationships/hyperlink" Target="http://lssggzy.lishui.gov.cn/art/2023/2/9/art_1229661812_194084.html" TargetMode="External"/><Relationship Id="rId1892" Type="http://schemas.openxmlformats.org/officeDocument/2006/relationships/hyperlink" Target="http://lssggzy.lishui.gov.cn/art/2023/2/9/art_1229661923_194032.html" TargetMode="External"/><Relationship Id="rId1891" Type="http://schemas.openxmlformats.org/officeDocument/2006/relationships/hyperlink" Target="http://lssggzy.lishui.gov.cn/art/2023/2/9/art_1229661923_193655.html" TargetMode="External"/><Relationship Id="rId1890" Type="http://schemas.openxmlformats.org/officeDocument/2006/relationships/hyperlink" Target="http://lssggzy.lishui.gov.cn/art/2023/2/9/art_1229661812_193987.html" TargetMode="External"/><Relationship Id="rId189" Type="http://schemas.openxmlformats.org/officeDocument/2006/relationships/hyperlink" Target="http://lssggzy.lishui.gov.cn/art/2023/6/20/art_1229662124_215493.html" TargetMode="External"/><Relationship Id="rId1889" Type="http://schemas.openxmlformats.org/officeDocument/2006/relationships/hyperlink" Target="http://lssggzy.lishui.gov.cn/art/2023/2/8/art_1229661989_194006.html" TargetMode="External"/><Relationship Id="rId1888" Type="http://schemas.openxmlformats.org/officeDocument/2006/relationships/hyperlink" Target="http://lssggzy.lishui.gov.cn/art/2023/2/7/art_1229661923_191887.html" TargetMode="External"/><Relationship Id="rId1887" Type="http://schemas.openxmlformats.org/officeDocument/2006/relationships/hyperlink" Target="http://lssggzy.lishui.gov.cn/art/2023/2/7/art_1229662124_193864.html" TargetMode="External"/><Relationship Id="rId1886" Type="http://schemas.openxmlformats.org/officeDocument/2006/relationships/hyperlink" Target="http://lssggzy.lishui.gov.cn/art/2023/2/7/art_1229661956_193857.html" TargetMode="External"/><Relationship Id="rId1885" Type="http://schemas.openxmlformats.org/officeDocument/2006/relationships/hyperlink" Target="http://lssggzy.lishui.gov.cn/art/2023/2/6/art_1229662190_193782.html" TargetMode="External"/><Relationship Id="rId1884" Type="http://schemas.openxmlformats.org/officeDocument/2006/relationships/hyperlink" Target="http://lssggzy.lishui.gov.cn/art/2023/2/6/art_1229662089_193842.html" TargetMode="External"/><Relationship Id="rId1883" Type="http://schemas.openxmlformats.org/officeDocument/2006/relationships/hyperlink" Target="http://lssggzy.lishui.gov.cn/art/2023/2/3/art_1229661852_193763.html" TargetMode="External"/><Relationship Id="rId1882" Type="http://schemas.openxmlformats.org/officeDocument/2006/relationships/hyperlink" Target="http://lssggzy.lishui.gov.cn/art/2023/2/3/art_1229661923_193656.html" TargetMode="External"/><Relationship Id="rId1881" Type="http://schemas.openxmlformats.org/officeDocument/2006/relationships/hyperlink" Target="http://lssggzy.lishui.gov.cn/art/2023/2/2/art_1229661852_193649.html" TargetMode="External"/><Relationship Id="rId1880" Type="http://schemas.openxmlformats.org/officeDocument/2006/relationships/hyperlink" Target="http://lssggzy.lishui.gov.cn/art/2023/2/2/art_1229661923_193605.html" TargetMode="External"/><Relationship Id="rId188" Type="http://schemas.openxmlformats.org/officeDocument/2006/relationships/hyperlink" Target="http://lssggzy.lishui.gov.cn/art/2023/6/20/art_1229661812_215554.html" TargetMode="External"/><Relationship Id="rId1879" Type="http://schemas.openxmlformats.org/officeDocument/2006/relationships/hyperlink" Target="http://lssggzy.lishui.gov.cn/art/2023/2/1/art_1229661923_193585.html" TargetMode="External"/><Relationship Id="rId1878" Type="http://schemas.openxmlformats.org/officeDocument/2006/relationships/hyperlink" Target="http://lssggzy.lishui.gov.cn/art/2023/2/1/art_1229662124_193592.html" TargetMode="External"/><Relationship Id="rId1877" Type="http://schemas.openxmlformats.org/officeDocument/2006/relationships/hyperlink" Target="http://lssggzy.lishui.gov.cn/art/2023/1/18/art_1229661852_193111.html" TargetMode="External"/><Relationship Id="rId1876" Type="http://schemas.openxmlformats.org/officeDocument/2006/relationships/hyperlink" Target="http://lssggzy.lishui.gov.cn/art/2023/1/3/art_1229661956_191819.html" TargetMode="External"/><Relationship Id="rId1875" Type="http://schemas.openxmlformats.org/officeDocument/2006/relationships/hyperlink" Target="http://lssggzy.lishui.gov.cn/art/2023/1/3/art_1229662190_191751.html" TargetMode="External"/><Relationship Id="rId1874" Type="http://schemas.openxmlformats.org/officeDocument/2006/relationships/hyperlink" Target="http://lssggzy.lishui.gov.cn/art/2022/12/30/art_1229661923_191657.html" TargetMode="External"/><Relationship Id="rId1873" Type="http://schemas.openxmlformats.org/officeDocument/2006/relationships/hyperlink" Target="http://lssggzy.lishui.gov.cn/art/2022/12/30/art_1229662056_191651.html" TargetMode="External"/><Relationship Id="rId1872" Type="http://schemas.openxmlformats.org/officeDocument/2006/relationships/hyperlink" Target="http://lssggzy.lishui.gov.cn/art/2022/12/30/art_1229662089_191701.html" TargetMode="External"/><Relationship Id="rId1871" Type="http://schemas.openxmlformats.org/officeDocument/2006/relationships/hyperlink" Target="http://lssggzy.lishui.gov.cn/art/2022/12/30/art_1229661852_191698.html" TargetMode="External"/><Relationship Id="rId1870" Type="http://schemas.openxmlformats.org/officeDocument/2006/relationships/hyperlink" Target="http://lssggzy.lishui.gov.cn/art/2022/12/30/art_1229662124_191634.html" TargetMode="External"/><Relationship Id="rId187" Type="http://schemas.openxmlformats.org/officeDocument/2006/relationships/hyperlink" Target="http://lssggzy.lishui.gov.cn/art/2023/6/19/art_1229662124_215331.html" TargetMode="External"/><Relationship Id="rId1869" Type="http://schemas.openxmlformats.org/officeDocument/2006/relationships/hyperlink" Target="http://lssggzy.lishui.gov.cn/art/2022/12/29/art_1229662190_191587.html" TargetMode="External"/><Relationship Id="rId1868" Type="http://schemas.openxmlformats.org/officeDocument/2006/relationships/hyperlink" Target="http://lssggzy.lishui.gov.cn/art/2022/12/29/art_1229662190_191585.html" TargetMode="External"/><Relationship Id="rId1867" Type="http://schemas.openxmlformats.org/officeDocument/2006/relationships/hyperlink" Target="http://lssggzy.lishui.gov.cn/art/2022/12/29/art_1229661923_191547.html" TargetMode="External"/><Relationship Id="rId1866" Type="http://schemas.openxmlformats.org/officeDocument/2006/relationships/hyperlink" Target="http://lssggzy.lishui.gov.cn/art/2022/12/29/art_1229661852_191571.html" TargetMode="External"/><Relationship Id="rId1865" Type="http://schemas.openxmlformats.org/officeDocument/2006/relationships/hyperlink" Target="http://lssggzy.lishui.gov.cn/art/2022/12/29/art_1229661989_191523.html" TargetMode="External"/><Relationship Id="rId1864" Type="http://schemas.openxmlformats.org/officeDocument/2006/relationships/hyperlink" Target="http://lssggzy.lishui.gov.cn/art/2022/12/29/art_1229661812_191584.html" TargetMode="External"/><Relationship Id="rId1863" Type="http://schemas.openxmlformats.org/officeDocument/2006/relationships/hyperlink" Target="http://lssggzy.lishui.gov.cn/art/2022/12/29/art_1229661852_191586.html" TargetMode="External"/><Relationship Id="rId1862" Type="http://schemas.openxmlformats.org/officeDocument/2006/relationships/hyperlink" Target="http://lssggzy.lishui.gov.cn/art/2022/12/28/art_1229662089_191455.html" TargetMode="External"/><Relationship Id="rId1861" Type="http://schemas.openxmlformats.org/officeDocument/2006/relationships/hyperlink" Target="http://lssggzy.lishui.gov.cn/art/2022/12/28/art_1229662157_191437.html" TargetMode="External"/><Relationship Id="rId1860" Type="http://schemas.openxmlformats.org/officeDocument/2006/relationships/hyperlink" Target="http://lssggzy.lishui.gov.cn/art/2022/12/28/art_1229662089_191518.html" TargetMode="External"/><Relationship Id="rId186" Type="http://schemas.openxmlformats.org/officeDocument/2006/relationships/hyperlink" Target="http://lssggzy.lishui.gov.cn/art/2023/6/16/art_1229661956_215135.html" TargetMode="External"/><Relationship Id="rId1859" Type="http://schemas.openxmlformats.org/officeDocument/2006/relationships/hyperlink" Target="http://lssggzy.lishui.gov.cn/art/2022/12/28/art_1229661923_191467.html" TargetMode="External"/><Relationship Id="rId1858" Type="http://schemas.openxmlformats.org/officeDocument/2006/relationships/hyperlink" Target="http://lssggzy.lishui.gov.cn/art/2022/12/27/art_1229662089_191375.html" TargetMode="External"/><Relationship Id="rId1857" Type="http://schemas.openxmlformats.org/officeDocument/2006/relationships/hyperlink" Target="http://lssggzy.lishui.gov.cn/art/2022/12/27/art_1229662089_191304.html" TargetMode="External"/><Relationship Id="rId1856" Type="http://schemas.openxmlformats.org/officeDocument/2006/relationships/hyperlink" Target="http://lssggzy.lishui.gov.cn/art/2022/12/26/art_1229662124_210682.html" TargetMode="External"/><Relationship Id="rId1855" Type="http://schemas.openxmlformats.org/officeDocument/2006/relationships/hyperlink" Target="http://lssggzy.lishui.gov.cn/art/2022/12/26/art_1229662124_191275.html" TargetMode="External"/><Relationship Id="rId1854" Type="http://schemas.openxmlformats.org/officeDocument/2006/relationships/hyperlink" Target="http://lssggzy.lishui.gov.cn/art/2022/12/26/art_1229661956_191286.html" TargetMode="External"/><Relationship Id="rId1853" Type="http://schemas.openxmlformats.org/officeDocument/2006/relationships/hyperlink" Target="http://lssggzy.lishui.gov.cn/art/2022/12/26/art_1229661852_191280.html" TargetMode="External"/><Relationship Id="rId1852" Type="http://schemas.openxmlformats.org/officeDocument/2006/relationships/hyperlink" Target="http://lssggzy.lishui.gov.cn/art/2022/12/26/art_1229662124_188290.html" TargetMode="External"/><Relationship Id="rId1851" Type="http://schemas.openxmlformats.org/officeDocument/2006/relationships/hyperlink" Target="http://lssggzy.lishui.gov.cn/art/2022/12/23/art_1229661956_191101.html" TargetMode="External"/><Relationship Id="rId1850" Type="http://schemas.openxmlformats.org/officeDocument/2006/relationships/hyperlink" Target="http://lssggzy.lishui.gov.cn/art/2022/12/23/art_1229661956_191117.html" TargetMode="External"/><Relationship Id="rId185" Type="http://schemas.openxmlformats.org/officeDocument/2006/relationships/hyperlink" Target="http://lssggzy.lishui.gov.cn/art/2023/6/16/art_1229662056_215225.html" TargetMode="External"/><Relationship Id="rId1849" Type="http://schemas.openxmlformats.org/officeDocument/2006/relationships/hyperlink" Target="http://lssggzy.lishui.gov.cn/art/2022/12/23/art_1229661812_191208.html" TargetMode="External"/><Relationship Id="rId1848" Type="http://schemas.openxmlformats.org/officeDocument/2006/relationships/hyperlink" Target="http://lssggzy.lishui.gov.cn/art/2022/12/23/art_1229661989_191110.html" TargetMode="External"/><Relationship Id="rId1847" Type="http://schemas.openxmlformats.org/officeDocument/2006/relationships/hyperlink" Target="http://lssggzy.lishui.gov.cn/art/2022/12/13/art_1229662089_190322.html" TargetMode="External"/><Relationship Id="rId1846" Type="http://schemas.openxmlformats.org/officeDocument/2006/relationships/hyperlink" Target="http://lssggzy.lishui.gov.cn/art/2022/12/13/art_1229661956_190328.html" TargetMode="External"/><Relationship Id="rId1845" Type="http://schemas.openxmlformats.org/officeDocument/2006/relationships/hyperlink" Target="http://lssggzy.lishui.gov.cn/art/2022/12/13/art_1229661956_190310.html" TargetMode="External"/><Relationship Id="rId1844" Type="http://schemas.openxmlformats.org/officeDocument/2006/relationships/hyperlink" Target="http://lssggzy.lishui.gov.cn/art/2022/12/12/art_1229662089_190255.html" TargetMode="External"/><Relationship Id="rId1843" Type="http://schemas.openxmlformats.org/officeDocument/2006/relationships/hyperlink" Target="http://lssggzy.lishui.gov.cn/art/2022/12/12/art_1229662124_210683.html" TargetMode="External"/><Relationship Id="rId1842" Type="http://schemas.openxmlformats.org/officeDocument/2006/relationships/hyperlink" Target="http://lssggzy.lishui.gov.cn/art/2022/12/9/art_1229662089_190050.html" TargetMode="External"/><Relationship Id="rId1841" Type="http://schemas.openxmlformats.org/officeDocument/2006/relationships/hyperlink" Target="http://lssggzy.lishui.gov.cn/art/2022/12/9/art_1229662089_210594.html" TargetMode="External"/><Relationship Id="rId1840" Type="http://schemas.openxmlformats.org/officeDocument/2006/relationships/hyperlink" Target="http://lssggzy.lishui.gov.cn/art/2022/12/9/art_1229661956_190049.html" TargetMode="External"/><Relationship Id="rId184" Type="http://schemas.openxmlformats.org/officeDocument/2006/relationships/hyperlink" Target="http://lssggzy.lishui.gov.cn/art/2023/6/15/art_1229661812_215059.html" TargetMode="External"/><Relationship Id="rId1839" Type="http://schemas.openxmlformats.org/officeDocument/2006/relationships/hyperlink" Target="http://lssggzy.lishui.gov.cn/art/2022/12/9/art_1229662056_190051.html" TargetMode="External"/><Relationship Id="rId1838" Type="http://schemas.openxmlformats.org/officeDocument/2006/relationships/hyperlink" Target="http://lssggzy.lishui.gov.cn/art/2022/12/9/art_1229662089_189854.html" TargetMode="External"/><Relationship Id="rId1837" Type="http://schemas.openxmlformats.org/officeDocument/2006/relationships/hyperlink" Target="http://lssggzy.lishui.gov.cn/art/2022/12/8/art_1229662190_190052.html" TargetMode="External"/><Relationship Id="rId1836" Type="http://schemas.openxmlformats.org/officeDocument/2006/relationships/hyperlink" Target="http://lssggzy.lishui.gov.cn/art/2022/12/8/art_1229661956_190048.html" TargetMode="External"/><Relationship Id="rId1835" Type="http://schemas.openxmlformats.org/officeDocument/2006/relationships/hyperlink" Target="http://lssggzy.lishui.gov.cn/art/2022/12/7/art_1229662190_189849.html" TargetMode="External"/><Relationship Id="rId1834" Type="http://schemas.openxmlformats.org/officeDocument/2006/relationships/hyperlink" Target="http://lssggzy.lishui.gov.cn/art/2022/12/7/art_1229662124_189851.html" TargetMode="External"/><Relationship Id="rId1833" Type="http://schemas.openxmlformats.org/officeDocument/2006/relationships/hyperlink" Target="http://lssggzy.lishui.gov.cn/art/2022/12/7/art_1229661812_189846.html" TargetMode="External"/><Relationship Id="rId1832" Type="http://schemas.openxmlformats.org/officeDocument/2006/relationships/hyperlink" Target="http://lssggzy.lishui.gov.cn/art/2022/12/6/art_1229661812_189848.html" TargetMode="External"/><Relationship Id="rId1831" Type="http://schemas.openxmlformats.org/officeDocument/2006/relationships/hyperlink" Target="http://lssggzy.lishui.gov.cn/art/2022/12/6/art_1229661812_189847.html" TargetMode="External"/><Relationship Id="rId1830" Type="http://schemas.openxmlformats.org/officeDocument/2006/relationships/hyperlink" Target="http://lssggzy.lishui.gov.cn/art/2022/12/6/art_1229662089_189853.html" TargetMode="External"/><Relationship Id="rId183" Type="http://schemas.openxmlformats.org/officeDocument/2006/relationships/hyperlink" Target="http://lssggzy.lishui.gov.cn/art/2023/6/14/art_1229661989_214869.html" TargetMode="External"/><Relationship Id="rId1829" Type="http://schemas.openxmlformats.org/officeDocument/2006/relationships/hyperlink" Target="http://lssggzy.lishui.gov.cn/art/2022/12/5/art_1229662124_189852.html" TargetMode="External"/><Relationship Id="rId1828" Type="http://schemas.openxmlformats.org/officeDocument/2006/relationships/hyperlink" Target="http://lssggzy.lishui.gov.cn/art/2022/12/5/art_1229662190_189637.html" TargetMode="External"/><Relationship Id="rId1827" Type="http://schemas.openxmlformats.org/officeDocument/2006/relationships/hyperlink" Target="http://lssggzy.lishui.gov.cn/art/2022/12/4/art_1229662124_188280.html" TargetMode="External"/><Relationship Id="rId1826" Type="http://schemas.openxmlformats.org/officeDocument/2006/relationships/hyperlink" Target="http://lssggzy.lishui.gov.cn/art/2022/12/4/art_1229662124_188279.html" TargetMode="External"/><Relationship Id="rId1825" Type="http://schemas.openxmlformats.org/officeDocument/2006/relationships/hyperlink" Target="http://lssggzy.lishui.gov.cn/art/2022/12/4/art_1229661812_188278.html" TargetMode="External"/><Relationship Id="rId1824" Type="http://schemas.openxmlformats.org/officeDocument/2006/relationships/hyperlink" Target="http://lssggzy.lishui.gov.cn/art/2022/12/4/art_1229661812_188303.html" TargetMode="External"/><Relationship Id="rId1823" Type="http://schemas.openxmlformats.org/officeDocument/2006/relationships/hyperlink" Target="http://lssggzy.lishui.gov.cn/art/2022/12/2/art_1229661989_187477.html" TargetMode="External"/><Relationship Id="rId1822" Type="http://schemas.openxmlformats.org/officeDocument/2006/relationships/hyperlink" Target="http://lssggzy.lishui.gov.cn/art/2022/12/2/art_1229661812_188271.html" TargetMode="External"/><Relationship Id="rId1821" Type="http://schemas.openxmlformats.org/officeDocument/2006/relationships/hyperlink" Target="http://lssggzy.lishui.gov.cn/art/2022/12/2/art_1229662190_188023.html" TargetMode="External"/><Relationship Id="rId1820" Type="http://schemas.openxmlformats.org/officeDocument/2006/relationships/hyperlink" Target="http://lssggzy.lishui.gov.cn/art/2022/12/2/art_1229662124_188237.html" TargetMode="External"/><Relationship Id="rId182" Type="http://schemas.openxmlformats.org/officeDocument/2006/relationships/hyperlink" Target="http://lssggzy.lishui.gov.cn/art/2023/6/14/art_1229661852_214922.html" TargetMode="External"/><Relationship Id="rId1819" Type="http://schemas.openxmlformats.org/officeDocument/2006/relationships/hyperlink" Target="http://lssggzy.lishui.gov.cn/art/2022/12/2/art_1229662089_187982.html" TargetMode="External"/><Relationship Id="rId1818" Type="http://schemas.openxmlformats.org/officeDocument/2006/relationships/hyperlink" Target="http://lssggzy.lishui.gov.cn/art/2022/12/2/art_1229662190_188016.html" TargetMode="External"/><Relationship Id="rId1817" Type="http://schemas.openxmlformats.org/officeDocument/2006/relationships/hyperlink" Target="http://lssggzy.lishui.gov.cn/art/2022/12/1/art_1229662124_188235.html" TargetMode="External"/><Relationship Id="rId1816" Type="http://schemas.openxmlformats.org/officeDocument/2006/relationships/hyperlink" Target="http://lssggzy.lishui.gov.cn/art/2022/12/1/art_1229661956_188544.html" TargetMode="External"/><Relationship Id="rId1815" Type="http://schemas.openxmlformats.org/officeDocument/2006/relationships/hyperlink" Target="http://lssggzy.lishui.gov.cn/art/2022/12/1/art_1229661852_188216.html" TargetMode="External"/><Relationship Id="rId1814" Type="http://schemas.openxmlformats.org/officeDocument/2006/relationships/hyperlink" Target="http://lssggzy.lishui.gov.cn/art/2022/11/30/art_1229661812_188270.html" TargetMode="External"/><Relationship Id="rId1813" Type="http://schemas.openxmlformats.org/officeDocument/2006/relationships/hyperlink" Target="http://lssggzy.lishui.gov.cn/art/2022/11/30/art_1229662124_188233.html" TargetMode="External"/><Relationship Id="rId1812" Type="http://schemas.openxmlformats.org/officeDocument/2006/relationships/hyperlink" Target="http://lssggzy.lishui.gov.cn/art/2022/11/30/art_1229662124_188281.html" TargetMode="External"/><Relationship Id="rId1811" Type="http://schemas.openxmlformats.org/officeDocument/2006/relationships/hyperlink" Target="http://lssggzy.lishui.gov.cn/art/2022/11/30/art_1229661852_188214.html" TargetMode="External"/><Relationship Id="rId1810" Type="http://schemas.openxmlformats.org/officeDocument/2006/relationships/hyperlink" Target="http://lssggzy.lishui.gov.cn/art/2022/11/30/art_1229662157_188108.html" TargetMode="External"/><Relationship Id="rId181" Type="http://schemas.openxmlformats.org/officeDocument/2006/relationships/hyperlink" Target="http://lssggzy.lishui.gov.cn/art/2023/6/14/art_1229661989_215024.html" TargetMode="External"/><Relationship Id="rId1809" Type="http://schemas.openxmlformats.org/officeDocument/2006/relationships/hyperlink" Target="http://lssggzy.lishui.gov.cn/art/2022/11/30/art_1229662056_188049.html" TargetMode="External"/><Relationship Id="rId1808" Type="http://schemas.openxmlformats.org/officeDocument/2006/relationships/hyperlink" Target="http://lssggzy.lishui.gov.cn/art/2022/11/29/art_1229661812_188286.html" TargetMode="External"/><Relationship Id="rId1807" Type="http://schemas.openxmlformats.org/officeDocument/2006/relationships/hyperlink" Target="http://lssggzy.lishui.gov.cn/art/2022/11/29/art_1229662124_188230.html" TargetMode="External"/><Relationship Id="rId1806" Type="http://schemas.openxmlformats.org/officeDocument/2006/relationships/hyperlink" Target="http://lssggzy.lishui.gov.cn/art/2022/11/29/art_1229662124_188285.html" TargetMode="External"/><Relationship Id="rId1805" Type="http://schemas.openxmlformats.org/officeDocument/2006/relationships/hyperlink" Target="http://lssggzy.lishui.gov.cn/art/2022/11/29/art_1229661812_188268.html" TargetMode="External"/><Relationship Id="rId1804" Type="http://schemas.openxmlformats.org/officeDocument/2006/relationships/hyperlink" Target="http://lssggzy.lishui.gov.cn/art/2022/11/29/art_1229662124_188228.html" TargetMode="External"/><Relationship Id="rId1803" Type="http://schemas.openxmlformats.org/officeDocument/2006/relationships/hyperlink" Target="http://lssggzy.lishui.gov.cn/art/2022/11/29/art_1229662124_188275.html" TargetMode="External"/><Relationship Id="rId1802" Type="http://schemas.openxmlformats.org/officeDocument/2006/relationships/hyperlink" Target="http://lssggzy.lishui.gov.cn/art/2022/11/29/art_1229662157_188104.html" TargetMode="External"/><Relationship Id="rId1801" Type="http://schemas.openxmlformats.org/officeDocument/2006/relationships/hyperlink" Target="http://lssggzy.lishui.gov.cn/art/2022/11/29/art_1229661923_187859.html" TargetMode="External"/><Relationship Id="rId1800" Type="http://schemas.openxmlformats.org/officeDocument/2006/relationships/hyperlink" Target="http://lssggzy.lishui.gov.cn/art/2022/11/29/art_1229661812_188269.html" TargetMode="External"/><Relationship Id="rId180" Type="http://schemas.openxmlformats.org/officeDocument/2006/relationships/hyperlink" Target="http://lssggzy.lishui.gov.cn/art/2023/6/14/art_1229661852_214927.html" TargetMode="External"/><Relationship Id="rId18" Type="http://schemas.openxmlformats.org/officeDocument/2006/relationships/hyperlink" Target="http://lssggzy.lishui.gov.cn/art/2022/1/17/art_1229662190_187585.html" TargetMode="External"/><Relationship Id="rId1799" Type="http://schemas.openxmlformats.org/officeDocument/2006/relationships/hyperlink" Target="http://lssggzy.lishui.gov.cn/art/2022/11/29/art_1229661812_188273.html" TargetMode="External"/><Relationship Id="rId1798" Type="http://schemas.openxmlformats.org/officeDocument/2006/relationships/hyperlink" Target="http://lssggzy.lishui.gov.cn/art/2022/11/28/art_1229662124_188283.html" TargetMode="External"/><Relationship Id="rId1797" Type="http://schemas.openxmlformats.org/officeDocument/2006/relationships/hyperlink" Target="http://lssggzy.lishui.gov.cn/art/2022/11/28/art_1229662124_188226.html" TargetMode="External"/><Relationship Id="rId1796" Type="http://schemas.openxmlformats.org/officeDocument/2006/relationships/hyperlink" Target="http://lssggzy.lishui.gov.cn/art/2022/11/28/art_1229662190_188009.html" TargetMode="External"/><Relationship Id="rId1795" Type="http://schemas.openxmlformats.org/officeDocument/2006/relationships/hyperlink" Target="http://lssggzy.lishui.gov.cn/art/2022/11/28/art_1229662089_187974.html" TargetMode="External"/><Relationship Id="rId1794" Type="http://schemas.openxmlformats.org/officeDocument/2006/relationships/hyperlink" Target="http://lssggzy.lishui.gov.cn/art/2022/11/28/art_1229661852_188211.html" TargetMode="External"/><Relationship Id="rId1793" Type="http://schemas.openxmlformats.org/officeDocument/2006/relationships/hyperlink" Target="http://lssggzy.lishui.gov.cn/art/2022/11/28/art_1229662056_188043.html" TargetMode="External"/><Relationship Id="rId1792" Type="http://schemas.openxmlformats.org/officeDocument/2006/relationships/hyperlink" Target="http://lssggzy.lishui.gov.cn/art/2022/11/25/art_1229661956_188543.html" TargetMode="External"/><Relationship Id="rId1791" Type="http://schemas.openxmlformats.org/officeDocument/2006/relationships/hyperlink" Target="http://lssggzy.lishui.gov.cn/art/2022/11/25/art_1229662124_188224.html" TargetMode="External"/><Relationship Id="rId1790" Type="http://schemas.openxmlformats.org/officeDocument/2006/relationships/hyperlink" Target="http://lssggzy.lishui.gov.cn/art/2022/11/25/art_1229662124_188287.html" TargetMode="External"/><Relationship Id="rId179" Type="http://schemas.openxmlformats.org/officeDocument/2006/relationships/hyperlink" Target="http://lssggzy.lishui.gov.cn/art/2023/6/14/art_1229661852_215005.html" TargetMode="External"/><Relationship Id="rId1789" Type="http://schemas.openxmlformats.org/officeDocument/2006/relationships/hyperlink" Target="http://lssggzy.lishui.gov.cn/art/2022/11/25/art_1229661923_187841.html" TargetMode="External"/><Relationship Id="rId1788" Type="http://schemas.openxmlformats.org/officeDocument/2006/relationships/hyperlink" Target="http://lssggzy.lishui.gov.cn/art/2022/11/25/art_1229661923_187850.html" TargetMode="External"/><Relationship Id="rId1787" Type="http://schemas.openxmlformats.org/officeDocument/2006/relationships/hyperlink" Target="http://lssggzy.lishui.gov.cn/art/2022/11/24/art_1229662056_188037.html" TargetMode="External"/><Relationship Id="rId1786" Type="http://schemas.openxmlformats.org/officeDocument/2006/relationships/hyperlink" Target="http://lssggzy.lishui.gov.cn/art/2022/11/24/art_1229662124_188288.html" TargetMode="External"/><Relationship Id="rId1785" Type="http://schemas.openxmlformats.org/officeDocument/2006/relationships/hyperlink" Target="http://lssggzy.lishui.gov.cn/art/2022/11/24/art_1229662124_188222.html" TargetMode="External"/><Relationship Id="rId1784" Type="http://schemas.openxmlformats.org/officeDocument/2006/relationships/hyperlink" Target="http://lssggzy.lishui.gov.cn/art/2022/11/23/art_1229662124_188220.html" TargetMode="External"/><Relationship Id="rId1783" Type="http://schemas.openxmlformats.org/officeDocument/2006/relationships/hyperlink" Target="http://lssggzy.lishui.gov.cn/art/2022/11/23/art_1229662124_188289.html" TargetMode="External"/><Relationship Id="rId1782" Type="http://schemas.openxmlformats.org/officeDocument/2006/relationships/hyperlink" Target="http://lssggzy.lishui.gov.cn/art/2022/11/23/art_1229662056_188031.html" TargetMode="External"/><Relationship Id="rId1781" Type="http://schemas.openxmlformats.org/officeDocument/2006/relationships/hyperlink" Target="http://lssggzy.lishui.gov.cn/art/2022/11/23/art_1229661989_188093.html" TargetMode="External"/><Relationship Id="rId1780" Type="http://schemas.openxmlformats.org/officeDocument/2006/relationships/hyperlink" Target="http://lssggzy.lishui.gov.cn/art/2022/11/23/art_1229662190_188002.html" TargetMode="External"/><Relationship Id="rId178" Type="http://schemas.openxmlformats.org/officeDocument/2006/relationships/hyperlink" Target="http://lssggzy.lishui.gov.cn/art/2023/6/13/art_1229662157_214701.html" TargetMode="External"/><Relationship Id="rId1779" Type="http://schemas.openxmlformats.org/officeDocument/2006/relationships/hyperlink" Target="http://lssggzy.lishui.gov.cn/art/2022/11/22/art_1229662124_188217.html" TargetMode="External"/><Relationship Id="rId1778" Type="http://schemas.openxmlformats.org/officeDocument/2006/relationships/hyperlink" Target="http://lssggzy.lishui.gov.cn/art/2022/11/22/art_1229661812_188310.html" TargetMode="External"/><Relationship Id="rId1777" Type="http://schemas.openxmlformats.org/officeDocument/2006/relationships/hyperlink" Target="http://lssggzy.lishui.gov.cn/art/2022/11/22/art_1229661812_188266.html" TargetMode="External"/><Relationship Id="rId1776" Type="http://schemas.openxmlformats.org/officeDocument/2006/relationships/hyperlink" Target="http://lssggzy.lishui.gov.cn/art/2022/11/22/art_1229661812_188267.html" TargetMode="External"/><Relationship Id="rId1775" Type="http://schemas.openxmlformats.org/officeDocument/2006/relationships/hyperlink" Target="http://lssggzy.lishui.gov.cn/art/2022/11/21/art_1229661812_188581.html" TargetMode="External"/><Relationship Id="rId1774" Type="http://schemas.openxmlformats.org/officeDocument/2006/relationships/hyperlink" Target="http://lssggzy.lishui.gov.cn/art/2022/11/21/art_1229661812_188582.html" TargetMode="External"/><Relationship Id="rId1773" Type="http://schemas.openxmlformats.org/officeDocument/2006/relationships/hyperlink" Target="http://lssggzy.lishui.gov.cn/art/2022/11/21/art_1229662089_187966.html" TargetMode="External"/><Relationship Id="rId1772" Type="http://schemas.openxmlformats.org/officeDocument/2006/relationships/hyperlink" Target="http://lssggzy.lishui.gov.cn/art/2022/11/21/art_1229661812_188440.html" TargetMode="External"/><Relationship Id="rId1771" Type="http://schemas.openxmlformats.org/officeDocument/2006/relationships/hyperlink" Target="http://lssggzy.lishui.gov.cn/art/2022/11/21/art_1229661989_188088.html" TargetMode="External"/><Relationship Id="rId1770" Type="http://schemas.openxmlformats.org/officeDocument/2006/relationships/hyperlink" Target="http://lssggzy.lishui.gov.cn/art/2022/11/21/art_1229661812_188551.html" TargetMode="External"/><Relationship Id="rId177" Type="http://schemas.openxmlformats.org/officeDocument/2006/relationships/hyperlink" Target="http://lssggzy.lishui.gov.cn/art/2023/6/13/art_1229661923_214771.html" TargetMode="External"/><Relationship Id="rId1769" Type="http://schemas.openxmlformats.org/officeDocument/2006/relationships/hyperlink" Target="http://lssggzy.lishui.gov.cn/art/2022/11/21/art_1229661812_188559.html" TargetMode="External"/><Relationship Id="rId1768" Type="http://schemas.openxmlformats.org/officeDocument/2006/relationships/hyperlink" Target="http://lssggzy.lishui.gov.cn/art/2022/11/21/art_1229661852_188208.html" TargetMode="External"/><Relationship Id="rId1767" Type="http://schemas.openxmlformats.org/officeDocument/2006/relationships/hyperlink" Target="http://lssggzy.lishui.gov.cn/art/2022/11/21/art_1229661923_187832.html" TargetMode="External"/><Relationship Id="rId1766" Type="http://schemas.openxmlformats.org/officeDocument/2006/relationships/hyperlink" Target="http://lssggzy.lishui.gov.cn/art/2022/11/21/art_1229662056_188025.html" TargetMode="External"/><Relationship Id="rId1765" Type="http://schemas.openxmlformats.org/officeDocument/2006/relationships/hyperlink" Target="http://lssggzy.lishui.gov.cn/art/2022/11/18/art_1229661812_188265.html" TargetMode="External"/><Relationship Id="rId1764" Type="http://schemas.openxmlformats.org/officeDocument/2006/relationships/hyperlink" Target="http://lssggzy.lishui.gov.cn/art/2022/11/18/art_1229662124_188213.html" TargetMode="External"/><Relationship Id="rId1763" Type="http://schemas.openxmlformats.org/officeDocument/2006/relationships/hyperlink" Target="http://lssggzy.lishui.gov.cn/art/2022/11/18/art_1229661812_188282.html" TargetMode="External"/><Relationship Id="rId1762" Type="http://schemas.openxmlformats.org/officeDocument/2006/relationships/hyperlink" Target="http://lssggzy.lishui.gov.cn/art/2022/11/18/art_1229662089_187958.html" TargetMode="External"/><Relationship Id="rId1761" Type="http://schemas.openxmlformats.org/officeDocument/2006/relationships/hyperlink" Target="http://lssggzy.lishui.gov.cn/art/2022/11/18/art_1229661852_188205.html" TargetMode="External"/><Relationship Id="rId1760" Type="http://schemas.openxmlformats.org/officeDocument/2006/relationships/hyperlink" Target="http://lssggzy.lishui.gov.cn/art/2022/11/17/art_1229661956_188542.html" TargetMode="External"/><Relationship Id="rId176" Type="http://schemas.openxmlformats.org/officeDocument/2006/relationships/hyperlink" Target="http://lssggzy.lishui.gov.cn/art/2023/6/12/art_1229661989_214669.html" TargetMode="External"/><Relationship Id="rId1759" Type="http://schemas.openxmlformats.org/officeDocument/2006/relationships/hyperlink" Target="http://lssggzy.lishui.gov.cn/art/2022/11/17/art_1229661923_187823.html" TargetMode="External"/><Relationship Id="rId1758" Type="http://schemas.openxmlformats.org/officeDocument/2006/relationships/hyperlink" Target="http://lssggzy.lishui.gov.cn/art/2022/11/17/art_1229662089_187950.html" TargetMode="External"/><Relationship Id="rId1757" Type="http://schemas.openxmlformats.org/officeDocument/2006/relationships/hyperlink" Target="http://lssggzy.lishui.gov.cn/art/2022/11/16/art_1229661852_188202.html" TargetMode="External"/><Relationship Id="rId1756" Type="http://schemas.openxmlformats.org/officeDocument/2006/relationships/hyperlink" Target="http://lssggzy.lishui.gov.cn/art/2022/11/16/art_1229662056_188017.html" TargetMode="External"/><Relationship Id="rId1755" Type="http://schemas.openxmlformats.org/officeDocument/2006/relationships/hyperlink" Target="http://lssggzy.lishui.gov.cn/art/2022/11/16/art_1229661923_187814.html" TargetMode="External"/><Relationship Id="rId1754" Type="http://schemas.openxmlformats.org/officeDocument/2006/relationships/hyperlink" Target="http://lssggzy.lishui.gov.cn/art/2022/11/16/art_1229661852_188198.html" TargetMode="External"/><Relationship Id="rId1753" Type="http://schemas.openxmlformats.org/officeDocument/2006/relationships/hyperlink" Target="http://lssggzy.lishui.gov.cn/art/2022/11/15/art_1229661812_188291.html" TargetMode="External"/><Relationship Id="rId1752" Type="http://schemas.openxmlformats.org/officeDocument/2006/relationships/hyperlink" Target="http://lssggzy.lishui.gov.cn/art/2022/11/15/art_1229661956_188541.html" TargetMode="External"/><Relationship Id="rId1751" Type="http://schemas.openxmlformats.org/officeDocument/2006/relationships/hyperlink" Target="http://lssggzy.lishui.gov.cn/art/2022/11/15/art_1229661812_188336.html" TargetMode="External"/><Relationship Id="rId1750" Type="http://schemas.openxmlformats.org/officeDocument/2006/relationships/hyperlink" Target="http://lssggzy.lishui.gov.cn/art/2022/11/15/art_1229661812_188264.html" TargetMode="External"/><Relationship Id="rId175" Type="http://schemas.openxmlformats.org/officeDocument/2006/relationships/hyperlink" Target="http://lssggzy.lishui.gov.cn/art/2023/6/9/art_1229661923_213575.html" TargetMode="External"/><Relationship Id="rId1749" Type="http://schemas.openxmlformats.org/officeDocument/2006/relationships/hyperlink" Target="http://lssggzy.lishui.gov.cn/art/2022/11/15/art_1229661923_187805.html" TargetMode="External"/><Relationship Id="rId1748" Type="http://schemas.openxmlformats.org/officeDocument/2006/relationships/hyperlink" Target="http://lssggzy.lishui.gov.cn/art/2022/11/15/art_1229661812_188263.html" TargetMode="External"/><Relationship Id="rId1747" Type="http://schemas.openxmlformats.org/officeDocument/2006/relationships/hyperlink" Target="http://lssggzy.lishui.gov.cn/art/2022/11/15/art_1229661852_188194.html" TargetMode="External"/><Relationship Id="rId1746" Type="http://schemas.openxmlformats.org/officeDocument/2006/relationships/hyperlink" Target="http://lssggzy.lishui.gov.cn/art/2022/11/15/art_1229661923_187794.html" TargetMode="External"/><Relationship Id="rId1745" Type="http://schemas.openxmlformats.org/officeDocument/2006/relationships/hyperlink" Target="http://lssggzy.lishui.gov.cn/art/2022/11/15/art_1229662089_187943.html" TargetMode="External"/><Relationship Id="rId1744" Type="http://schemas.openxmlformats.org/officeDocument/2006/relationships/hyperlink" Target="http://lssggzy.lishui.gov.cn/art/2022/11/15/art_1229661812_188331.html" TargetMode="External"/><Relationship Id="rId1743" Type="http://schemas.openxmlformats.org/officeDocument/2006/relationships/hyperlink" Target="http://lssggzy.lishui.gov.cn/art/2022/11/14/art_1229662190_187995.html" TargetMode="External"/><Relationship Id="rId1742" Type="http://schemas.openxmlformats.org/officeDocument/2006/relationships/hyperlink" Target="http://lssggzy.lishui.gov.cn/art/2022/11/14/art_1229661812_188444.html" TargetMode="External"/><Relationship Id="rId1741" Type="http://schemas.openxmlformats.org/officeDocument/2006/relationships/hyperlink" Target="http://lssggzy.lishui.gov.cn/art/2022/11/14/art_1229662124_188210.html" TargetMode="External"/><Relationship Id="rId1740" Type="http://schemas.openxmlformats.org/officeDocument/2006/relationships/hyperlink" Target="http://lssggzy.lishui.gov.cn/art/2022/11/14/art_1229662124_188292.html" TargetMode="External"/><Relationship Id="rId174" Type="http://schemas.openxmlformats.org/officeDocument/2006/relationships/hyperlink" Target="http://lssggzy.lishui.gov.cn/art/2023/6/9/art_1229662089_214548.html" TargetMode="External"/><Relationship Id="rId1739" Type="http://schemas.openxmlformats.org/officeDocument/2006/relationships/hyperlink" Target="http://lssggzy.lishui.gov.cn/art/2022/11/14/art_1229661812_188448.html" TargetMode="External"/><Relationship Id="rId1738" Type="http://schemas.openxmlformats.org/officeDocument/2006/relationships/hyperlink" Target="http://lssggzy.lishui.gov.cn/art/2022/11/14/art_1229661812_188431.html" TargetMode="External"/><Relationship Id="rId1737" Type="http://schemas.openxmlformats.org/officeDocument/2006/relationships/hyperlink" Target="http://lssggzy.lishui.gov.cn/art/2022/11/14/art_1229661812_188418.html" TargetMode="External"/><Relationship Id="rId1736" Type="http://schemas.openxmlformats.org/officeDocument/2006/relationships/hyperlink" Target="http://lssggzy.lishui.gov.cn/art/2022/11/14/art_1229661812_188416.html" TargetMode="External"/><Relationship Id="rId1735" Type="http://schemas.openxmlformats.org/officeDocument/2006/relationships/hyperlink" Target="http://lssggzy.lishui.gov.cn/art/2022/11/14/art_1229661812_188407.html" TargetMode="External"/><Relationship Id="rId1734" Type="http://schemas.openxmlformats.org/officeDocument/2006/relationships/hyperlink" Target="http://lssggzy.lishui.gov.cn/art/2022/11/14/art_1229661956_188540.html" TargetMode="External"/><Relationship Id="rId1733" Type="http://schemas.openxmlformats.org/officeDocument/2006/relationships/hyperlink" Target="http://lssggzy.lishui.gov.cn/art/2022/11/14/art_1229661852_188191.html" TargetMode="External"/><Relationship Id="rId1732" Type="http://schemas.openxmlformats.org/officeDocument/2006/relationships/hyperlink" Target="http://lssggzy.lishui.gov.cn/art/2022/11/11/art_1229661923_187776.html" TargetMode="External"/><Relationship Id="rId1731" Type="http://schemas.openxmlformats.org/officeDocument/2006/relationships/hyperlink" Target="http://lssggzy.lishui.gov.cn/art/2022/11/11/art_1229662124_188305.html" TargetMode="External"/><Relationship Id="rId1730" Type="http://schemas.openxmlformats.org/officeDocument/2006/relationships/hyperlink" Target="http://lssggzy.lishui.gov.cn/art/2022/11/11/art_1229661812_188403.html" TargetMode="External"/><Relationship Id="rId173" Type="http://schemas.openxmlformats.org/officeDocument/2006/relationships/hyperlink" Target="http://lssggzy.lishui.gov.cn/art/2023/6/9/art_1229661923_214221.html" TargetMode="External"/><Relationship Id="rId1729" Type="http://schemas.openxmlformats.org/officeDocument/2006/relationships/hyperlink" Target="http://lssggzy.lishui.gov.cn/art/2022/11/11/art_1229661923_187785.html" TargetMode="External"/><Relationship Id="rId1728" Type="http://schemas.openxmlformats.org/officeDocument/2006/relationships/hyperlink" Target="http://lssggzy.lishui.gov.cn/art/2022/11/11/art_1229662056_188010.html" TargetMode="External"/><Relationship Id="rId1727" Type="http://schemas.openxmlformats.org/officeDocument/2006/relationships/hyperlink" Target="http://lssggzy.lishui.gov.cn/art/2022/11/11/art_1229661812_188262.html" TargetMode="External"/><Relationship Id="rId1726" Type="http://schemas.openxmlformats.org/officeDocument/2006/relationships/hyperlink" Target="http://lssggzy.lishui.gov.cn/art/2022/11/9/art_1229661956_188539.html" TargetMode="External"/><Relationship Id="rId1725" Type="http://schemas.openxmlformats.org/officeDocument/2006/relationships/hyperlink" Target="http://lssggzy.lishui.gov.cn/art/2022/11/9/art_1229662157_188100.html" TargetMode="External"/><Relationship Id="rId1724" Type="http://schemas.openxmlformats.org/officeDocument/2006/relationships/hyperlink" Target="http://lssggzy.lishui.gov.cn/art/2022/11/9/art_1229662190_187988.html" TargetMode="External"/><Relationship Id="rId1723" Type="http://schemas.openxmlformats.org/officeDocument/2006/relationships/hyperlink" Target="http://lssggzy.lishui.gov.cn/art/2022/11/9/art_1229661956_188538.html" TargetMode="External"/><Relationship Id="rId1722" Type="http://schemas.openxmlformats.org/officeDocument/2006/relationships/hyperlink" Target="http://lssggzy.lishui.gov.cn/art/2022/11/9/art_1229662056_188003.html" TargetMode="External"/><Relationship Id="rId1721" Type="http://schemas.openxmlformats.org/officeDocument/2006/relationships/hyperlink" Target="http://lssggzy.lishui.gov.cn/art/2022/11/9/art_1229661852_188188.html" TargetMode="External"/><Relationship Id="rId1720" Type="http://schemas.openxmlformats.org/officeDocument/2006/relationships/hyperlink" Target="http://lssggzy.lishui.gov.cn/art/2022/11/9/art_1229661812_188261.html" TargetMode="External"/><Relationship Id="rId172" Type="http://schemas.openxmlformats.org/officeDocument/2006/relationships/hyperlink" Target="http://lssggzy.lishui.gov.cn/art/2023/6/8/art_1229661923_214101.html" TargetMode="External"/><Relationship Id="rId1719" Type="http://schemas.openxmlformats.org/officeDocument/2006/relationships/hyperlink" Target="http://lssggzy.lishui.gov.cn/art/2022/11/9/art_1229661812_188297.html" TargetMode="External"/><Relationship Id="rId1718" Type="http://schemas.openxmlformats.org/officeDocument/2006/relationships/hyperlink" Target="http://lssggzy.lishui.gov.cn/art/2022/11/9/art_1229661852_188185.html" TargetMode="External"/><Relationship Id="rId1717" Type="http://schemas.openxmlformats.org/officeDocument/2006/relationships/hyperlink" Target="http://lssggzy.lishui.gov.cn/art/2022/11/8/art_1229661852_188182.html" TargetMode="External"/><Relationship Id="rId1716" Type="http://schemas.openxmlformats.org/officeDocument/2006/relationships/hyperlink" Target="http://lssggzy.lishui.gov.cn/art/2022/11/8/art_1229661812_188260.html" TargetMode="External"/><Relationship Id="rId1715" Type="http://schemas.openxmlformats.org/officeDocument/2006/relationships/hyperlink" Target="http://lssggzy.lishui.gov.cn/art/2022/11/8/art_1229661812_188361.html" TargetMode="External"/><Relationship Id="rId1714" Type="http://schemas.openxmlformats.org/officeDocument/2006/relationships/hyperlink" Target="http://lssggzy.lishui.gov.cn/art/2022/11/8/art_1229661852_188178.html" TargetMode="External"/><Relationship Id="rId1713" Type="http://schemas.openxmlformats.org/officeDocument/2006/relationships/hyperlink" Target="http://lssggzy.lishui.gov.cn/art/2022/11/8/art_1229662124_188207.html" TargetMode="External"/><Relationship Id="rId1712" Type="http://schemas.openxmlformats.org/officeDocument/2006/relationships/hyperlink" Target="http://lssggzy.lishui.gov.cn/art/2022/11/8/art_1229661923_187765.html" TargetMode="External"/><Relationship Id="rId1711" Type="http://schemas.openxmlformats.org/officeDocument/2006/relationships/hyperlink" Target="http://lssggzy.lishui.gov.cn/art/2022/11/8/art_1229662124_188296.html" TargetMode="External"/><Relationship Id="rId1710" Type="http://schemas.openxmlformats.org/officeDocument/2006/relationships/hyperlink" Target="http://lssggzy.lishui.gov.cn/art/2022/11/7/art_1229661812_188323.html" TargetMode="External"/><Relationship Id="rId171" Type="http://schemas.openxmlformats.org/officeDocument/2006/relationships/hyperlink" Target="http://lssggzy.lishui.gov.cn/art/2023/6/8/art_1229662089_214141.html" TargetMode="External"/><Relationship Id="rId1709" Type="http://schemas.openxmlformats.org/officeDocument/2006/relationships/hyperlink" Target="http://lssggzy.lishui.gov.cn/art/2022/11/4/art_1229662089_187934.html" TargetMode="External"/><Relationship Id="rId1708" Type="http://schemas.openxmlformats.org/officeDocument/2006/relationships/hyperlink" Target="http://lssggzy.lishui.gov.cn/art/2022/11/4/art_1229661852_188175.html" TargetMode="External"/><Relationship Id="rId1707" Type="http://schemas.openxmlformats.org/officeDocument/2006/relationships/hyperlink" Target="http://lssggzy.lishui.gov.cn/art/2022/11/4/art_1229661956_188537.html" TargetMode="External"/><Relationship Id="rId1706" Type="http://schemas.openxmlformats.org/officeDocument/2006/relationships/hyperlink" Target="http://lssggzy.lishui.gov.cn/art/2022/11/4/art_1229662089_187926.html" TargetMode="External"/><Relationship Id="rId1705" Type="http://schemas.openxmlformats.org/officeDocument/2006/relationships/hyperlink" Target="http://lssggzy.lishui.gov.cn/art/2022/11/4/art_1229662124_188204.html" TargetMode="External"/><Relationship Id="rId1704" Type="http://schemas.openxmlformats.org/officeDocument/2006/relationships/hyperlink" Target="http://lssggzy.lishui.gov.cn/art/2022/11/4/art_1229662124_188295.html" TargetMode="External"/><Relationship Id="rId1703" Type="http://schemas.openxmlformats.org/officeDocument/2006/relationships/hyperlink" Target="http://lssggzy.lishui.gov.cn/art/2022/11/3/art_1229661812_188259.html" TargetMode="External"/><Relationship Id="rId1702" Type="http://schemas.openxmlformats.org/officeDocument/2006/relationships/hyperlink" Target="http://lssggzy.lishui.gov.cn/art/2022/11/3/art_1229662124_188298.html" TargetMode="External"/><Relationship Id="rId1701" Type="http://schemas.openxmlformats.org/officeDocument/2006/relationships/hyperlink" Target="http://lssggzy.lishui.gov.cn/art/2022/11/3/art_1229662124_188196.html" TargetMode="External"/><Relationship Id="rId1700" Type="http://schemas.openxmlformats.org/officeDocument/2006/relationships/hyperlink" Target="http://lssggzy.lishui.gov.cn/art/2022/11/3/art_1229662157_188097.html" TargetMode="External"/><Relationship Id="rId170" Type="http://schemas.openxmlformats.org/officeDocument/2006/relationships/hyperlink" Target="http://lssggzy.lishui.gov.cn/art/2023/6/8/art_1229661812_214142.html" TargetMode="External"/><Relationship Id="rId17" Type="http://schemas.openxmlformats.org/officeDocument/2006/relationships/hyperlink" Target="http://lssggzy.lishui.gov.cn/art/2022/1/14/art_1229661812_187595.html" TargetMode="External"/><Relationship Id="rId1699" Type="http://schemas.openxmlformats.org/officeDocument/2006/relationships/hyperlink" Target="http://lssggzy.lishui.gov.cn/art/2022/11/3/art_1229662124_188299.html" TargetMode="External"/><Relationship Id="rId1698" Type="http://schemas.openxmlformats.org/officeDocument/2006/relationships/hyperlink" Target="http://lssggzy.lishui.gov.cn/art/2022/11/3/art_1229662124_188201.html" TargetMode="External"/><Relationship Id="rId1697" Type="http://schemas.openxmlformats.org/officeDocument/2006/relationships/hyperlink" Target="http://lssggzy.lishui.gov.cn/art/2022/11/3/art_1229661989_188083.html" TargetMode="External"/><Relationship Id="rId1696" Type="http://schemas.openxmlformats.org/officeDocument/2006/relationships/hyperlink" Target="http://lssggzy.lishui.gov.cn/art/2022/11/2/art_1229661812_188335.html" TargetMode="External"/><Relationship Id="rId1695" Type="http://schemas.openxmlformats.org/officeDocument/2006/relationships/hyperlink" Target="http://lssggzy.lishui.gov.cn/art/2022/11/2/art_1229661812_188338.html" TargetMode="External"/><Relationship Id="rId1694" Type="http://schemas.openxmlformats.org/officeDocument/2006/relationships/hyperlink" Target="http://lssggzy.lishui.gov.cn/art/2022/11/2/art_1229662056_187996.html" TargetMode="External"/><Relationship Id="rId1693" Type="http://schemas.openxmlformats.org/officeDocument/2006/relationships/hyperlink" Target="http://lssggzy.lishui.gov.cn/art/2022/11/2/art_1229662056_187993.html" TargetMode="External"/><Relationship Id="rId1692" Type="http://schemas.openxmlformats.org/officeDocument/2006/relationships/hyperlink" Target="http://lssggzy.lishui.gov.cn/art/2022/11/1/art_1229662124_188192.html" TargetMode="External"/><Relationship Id="rId1691" Type="http://schemas.openxmlformats.org/officeDocument/2006/relationships/hyperlink" Target="http://lssggzy.lishui.gov.cn/art/2022/11/1/art_1229662089_187919.html" TargetMode="External"/><Relationship Id="rId1690" Type="http://schemas.openxmlformats.org/officeDocument/2006/relationships/hyperlink" Target="http://lssggzy.lishui.gov.cn/art/2022/11/1/art_1229662190_187980.html" TargetMode="External"/><Relationship Id="rId169" Type="http://schemas.openxmlformats.org/officeDocument/2006/relationships/hyperlink" Target="http://lssggzy.lishui.gov.cn/art/2023/6/7/art_1229661812_213962.html" TargetMode="External"/><Relationship Id="rId1689" Type="http://schemas.openxmlformats.org/officeDocument/2006/relationships/hyperlink" Target="http://lssggzy.lishui.gov.cn/art/2022/11/1/art_1229661852_188172.html" TargetMode="External"/><Relationship Id="rId1688" Type="http://schemas.openxmlformats.org/officeDocument/2006/relationships/hyperlink" Target="http://lssggzy.lishui.gov.cn/art/2022/11/1/art_1229661852_188169.html" TargetMode="External"/><Relationship Id="rId1687" Type="http://schemas.openxmlformats.org/officeDocument/2006/relationships/hyperlink" Target="http://lssggzy.lishui.gov.cn/art/2022/10/31/art_1229662124_188302.html" TargetMode="External"/><Relationship Id="rId1686" Type="http://schemas.openxmlformats.org/officeDocument/2006/relationships/hyperlink" Target="http://lssggzy.lishui.gov.cn/art/2022/10/31/art_1229662124_188199.html" TargetMode="External"/><Relationship Id="rId1685" Type="http://schemas.openxmlformats.org/officeDocument/2006/relationships/hyperlink" Target="http://lssggzy.lishui.gov.cn/art/2022/10/31/art_1229661852_188164.html" TargetMode="External"/><Relationship Id="rId1684" Type="http://schemas.openxmlformats.org/officeDocument/2006/relationships/hyperlink" Target="http://lssggzy.lishui.gov.cn/art/2022/10/31/art_1229661852_188161.html" TargetMode="External"/><Relationship Id="rId1683" Type="http://schemas.openxmlformats.org/officeDocument/2006/relationships/hyperlink" Target="http://lssggzy.lishui.gov.cn/art/2022/10/31/art_1229661923_187758.html" TargetMode="External"/><Relationship Id="rId1682" Type="http://schemas.openxmlformats.org/officeDocument/2006/relationships/hyperlink" Target="http://lssggzy.lishui.gov.cn/art/2022/10/28/art_1229661812_188258.html" TargetMode="External"/><Relationship Id="rId1681" Type="http://schemas.openxmlformats.org/officeDocument/2006/relationships/hyperlink" Target="http://lssggzy.lishui.gov.cn/art/2022/10/27/art_1229661812_188402.html" TargetMode="External"/><Relationship Id="rId1680" Type="http://schemas.openxmlformats.org/officeDocument/2006/relationships/hyperlink" Target="http://lssggzy.lishui.gov.cn/art/2022/10/27/art_1229661956_188536.html" TargetMode="External"/><Relationship Id="rId168" Type="http://schemas.openxmlformats.org/officeDocument/2006/relationships/hyperlink" Target="http://lssggzy.lishui.gov.cn/art/2023/6/7/art_1229662056_213974.html" TargetMode="External"/><Relationship Id="rId1679" Type="http://schemas.openxmlformats.org/officeDocument/2006/relationships/hyperlink" Target="http://lssggzy.lishui.gov.cn/art/2022/10/27/art_1229661812_188257.html" TargetMode="External"/><Relationship Id="rId1678" Type="http://schemas.openxmlformats.org/officeDocument/2006/relationships/hyperlink" Target="http://lssggzy.lishui.gov.cn/art/2022/10/26/art_1229661812_188568.html" TargetMode="External"/><Relationship Id="rId1677" Type="http://schemas.openxmlformats.org/officeDocument/2006/relationships/hyperlink" Target="http://lssggzy.lishui.gov.cn/art/2022/10/26/art_1229662089_187912.html" TargetMode="External"/><Relationship Id="rId1676" Type="http://schemas.openxmlformats.org/officeDocument/2006/relationships/hyperlink" Target="http://lssggzy.lishui.gov.cn/art/2022/10/26/art_1229662089_187905.html" TargetMode="External"/><Relationship Id="rId1675" Type="http://schemas.openxmlformats.org/officeDocument/2006/relationships/hyperlink" Target="http://lssggzy.lishui.gov.cn/art/2022/10/26/art_1229661852_188157.html" TargetMode="External"/><Relationship Id="rId1674" Type="http://schemas.openxmlformats.org/officeDocument/2006/relationships/hyperlink" Target="http://lssggzy.lishui.gov.cn/art/2022/10/26/art_1229661852_188159.html" TargetMode="External"/><Relationship Id="rId1673" Type="http://schemas.openxmlformats.org/officeDocument/2006/relationships/hyperlink" Target="http://lssggzy.lishui.gov.cn/art/2022/10/26/art_1229662089_187897.html" TargetMode="External"/><Relationship Id="rId1672" Type="http://schemas.openxmlformats.org/officeDocument/2006/relationships/hyperlink" Target="http://lssggzy.lishui.gov.cn/art/2022/10/25/art_1229662190_187971.html" TargetMode="External"/><Relationship Id="rId1671" Type="http://schemas.openxmlformats.org/officeDocument/2006/relationships/hyperlink" Target="http://lssggzy.lishui.gov.cn/art/2022/10/25/art_1229661989_188076.html" TargetMode="External"/><Relationship Id="rId1670" Type="http://schemas.openxmlformats.org/officeDocument/2006/relationships/hyperlink" Target="http://lssggzy.lishui.gov.cn/art/2022/10/25/art_1229661852_188154.html" TargetMode="External"/><Relationship Id="rId167" Type="http://schemas.openxmlformats.org/officeDocument/2006/relationships/hyperlink" Target="http://lssggzy.lishui.gov.cn/art/2023/6/7/art_1229661923_213993.html" TargetMode="External"/><Relationship Id="rId1669" Type="http://schemas.openxmlformats.org/officeDocument/2006/relationships/hyperlink" Target="http://lssggzy.lishui.gov.cn/art/2022/10/25/art_1229661956_188535.html" TargetMode="External"/><Relationship Id="rId1668" Type="http://schemas.openxmlformats.org/officeDocument/2006/relationships/hyperlink" Target="http://lssggzy.lishui.gov.cn/art/2022/10/24/art_1229661956_188534.html" TargetMode="External"/><Relationship Id="rId1667" Type="http://schemas.openxmlformats.org/officeDocument/2006/relationships/hyperlink" Target="http://lssggzy.lishui.gov.cn/art/2022/10/24/art_1229661956_188533.html" TargetMode="External"/><Relationship Id="rId1666" Type="http://schemas.openxmlformats.org/officeDocument/2006/relationships/hyperlink" Target="http://lssggzy.lishui.gov.cn/art/2022/10/24/art_1229661852_188151.html" TargetMode="External"/><Relationship Id="rId1665" Type="http://schemas.openxmlformats.org/officeDocument/2006/relationships/hyperlink" Target="http://lssggzy.lishui.gov.cn/art/2022/10/24/art_1229661812_188397.html" TargetMode="External"/><Relationship Id="rId1664" Type="http://schemas.openxmlformats.org/officeDocument/2006/relationships/hyperlink" Target="http://lssggzy.lishui.gov.cn/art/2022/10/24/art_1229661812_188372.html" TargetMode="External"/><Relationship Id="rId1663" Type="http://schemas.openxmlformats.org/officeDocument/2006/relationships/hyperlink" Target="http://lssggzy.lishui.gov.cn/art/2022/10/24/art_1229661812_188394.html" TargetMode="External"/><Relationship Id="rId1662" Type="http://schemas.openxmlformats.org/officeDocument/2006/relationships/hyperlink" Target="http://lssggzy.lishui.gov.cn/art/2022/10/24/art_1229661812_188256.html" TargetMode="External"/><Relationship Id="rId1661" Type="http://schemas.openxmlformats.org/officeDocument/2006/relationships/hyperlink" Target="http://lssggzy.lishui.gov.cn/art/2022/10/24/art_1229661852_188148.html" TargetMode="External"/><Relationship Id="rId1660" Type="http://schemas.openxmlformats.org/officeDocument/2006/relationships/hyperlink" Target="http://lssggzy.lishui.gov.cn/art/2022/10/21/art_1229662190_187955.html" TargetMode="External"/><Relationship Id="rId166" Type="http://schemas.openxmlformats.org/officeDocument/2006/relationships/hyperlink" Target="http://lssggzy.lishui.gov.cn/art/2023/6/7/art_1229662124_214056.html" TargetMode="External"/><Relationship Id="rId1659" Type="http://schemas.openxmlformats.org/officeDocument/2006/relationships/hyperlink" Target="http://lssggzy.lishui.gov.cn/art/2022/10/21/art_1229661852_188140.html" TargetMode="External"/><Relationship Id="rId1658" Type="http://schemas.openxmlformats.org/officeDocument/2006/relationships/hyperlink" Target="http://lssggzy.lishui.gov.cn/art/2022/10/21/art_1229661852_188142.html" TargetMode="External"/><Relationship Id="rId1657" Type="http://schemas.openxmlformats.org/officeDocument/2006/relationships/hyperlink" Target="http://lssggzy.lishui.gov.cn/art/2022/10/21/art_1229662124_188304.html" TargetMode="External"/><Relationship Id="rId1656" Type="http://schemas.openxmlformats.org/officeDocument/2006/relationships/hyperlink" Target="http://lssggzy.lishui.gov.cn/art/2022/10/21/art_1229662089_187888.html" TargetMode="External"/><Relationship Id="rId1655" Type="http://schemas.openxmlformats.org/officeDocument/2006/relationships/hyperlink" Target="http://lssggzy.lishui.gov.cn/art/2022/10/21/art_1229662124_188190.html" TargetMode="External"/><Relationship Id="rId1654" Type="http://schemas.openxmlformats.org/officeDocument/2006/relationships/hyperlink" Target="http://lssggzy.lishui.gov.cn/art/2022/10/21/art_1229662124_188187.html" TargetMode="External"/><Relationship Id="rId1653" Type="http://schemas.openxmlformats.org/officeDocument/2006/relationships/hyperlink" Target="http://lssggzy.lishui.gov.cn/art/2022/10/21/art_1229662157_188092.html" TargetMode="External"/><Relationship Id="rId1652" Type="http://schemas.openxmlformats.org/officeDocument/2006/relationships/hyperlink" Target="http://lssggzy.lishui.gov.cn/art/2022/10/21/art_1229661852_188145.html" TargetMode="External"/><Relationship Id="rId1651" Type="http://schemas.openxmlformats.org/officeDocument/2006/relationships/hyperlink" Target="http://lssggzy.lishui.gov.cn/art/2022/10/21/art_1229661852_188134.html" TargetMode="External"/><Relationship Id="rId1650" Type="http://schemas.openxmlformats.org/officeDocument/2006/relationships/hyperlink" Target="http://lssggzy.lishui.gov.cn/art/2022/10/21/art_1229662124_188311.html" TargetMode="External"/><Relationship Id="rId165" Type="http://schemas.openxmlformats.org/officeDocument/2006/relationships/hyperlink" Target="http://lssggzy.lishui.gov.cn/art/2023/6/7/art_1229661812_213971.html" TargetMode="External"/><Relationship Id="rId1649" Type="http://schemas.openxmlformats.org/officeDocument/2006/relationships/hyperlink" Target="http://lssggzy.lishui.gov.cn/art/2022/10/21/art_1229662157_188085.html" TargetMode="External"/><Relationship Id="rId1648" Type="http://schemas.openxmlformats.org/officeDocument/2006/relationships/hyperlink" Target="http://lssggzy.lishui.gov.cn/art/2022/10/21/art_1229662190_187962.html" TargetMode="External"/><Relationship Id="rId1647" Type="http://schemas.openxmlformats.org/officeDocument/2006/relationships/hyperlink" Target="http://lssggzy.lishui.gov.cn/art/2022/10/21/art_1229661852_188137.html" TargetMode="External"/><Relationship Id="rId1646" Type="http://schemas.openxmlformats.org/officeDocument/2006/relationships/hyperlink" Target="http://lssggzy.lishui.gov.cn/art/2022/10/21/art_1229662124_188195.html" TargetMode="External"/><Relationship Id="rId1645" Type="http://schemas.openxmlformats.org/officeDocument/2006/relationships/hyperlink" Target="http://lssggzy.lishui.gov.cn/art/2022/10/21/art_1229662124_188309.html" TargetMode="External"/><Relationship Id="rId1644" Type="http://schemas.openxmlformats.org/officeDocument/2006/relationships/hyperlink" Target="http://lssggzy.lishui.gov.cn/art/2022/10/20/art_1229661812_188255.html" TargetMode="External"/><Relationship Id="rId1643" Type="http://schemas.openxmlformats.org/officeDocument/2006/relationships/hyperlink" Target="http://lssggzy.lishui.gov.cn/art/2022/10/20/art_1229661956_188532.html" TargetMode="External"/><Relationship Id="rId1642" Type="http://schemas.openxmlformats.org/officeDocument/2006/relationships/hyperlink" Target="http://lssggzy.lishui.gov.cn/art/2022/10/20/art_1229661852_188131.html" TargetMode="External"/><Relationship Id="rId1641" Type="http://schemas.openxmlformats.org/officeDocument/2006/relationships/hyperlink" Target="http://lssggzy.lishui.gov.cn/art/2022/10/19/art_1229661812_188254.html" TargetMode="External"/><Relationship Id="rId1640" Type="http://schemas.openxmlformats.org/officeDocument/2006/relationships/hyperlink" Target="http://lssggzy.lishui.gov.cn/art/2022/10/19/art_1229662157_188079.html" TargetMode="External"/><Relationship Id="rId164" Type="http://schemas.openxmlformats.org/officeDocument/2006/relationships/hyperlink" Target="http://lssggzy.lishui.gov.cn/art/2023/6/5/art_1229661956_213799.html" TargetMode="External"/><Relationship Id="rId1639" Type="http://schemas.openxmlformats.org/officeDocument/2006/relationships/hyperlink" Target="http://lssggzy.lishui.gov.cn/art/2022/10/18/art_1229662190_187942.html" TargetMode="External"/><Relationship Id="rId1638" Type="http://schemas.openxmlformats.org/officeDocument/2006/relationships/hyperlink" Target="http://lssggzy.lishui.gov.cn/art/2022/10/18/art_1229661812_188252.html" TargetMode="External"/><Relationship Id="rId1637" Type="http://schemas.openxmlformats.org/officeDocument/2006/relationships/hyperlink" Target="http://lssggzy.lishui.gov.cn/art/2022/10/18/art_1229661852_188128.html" TargetMode="External"/><Relationship Id="rId1636" Type="http://schemas.openxmlformats.org/officeDocument/2006/relationships/hyperlink" Target="http://lssggzy.lishui.gov.cn/art/2022/10/18/art_1229661812_188350.html" TargetMode="External"/><Relationship Id="rId1635" Type="http://schemas.openxmlformats.org/officeDocument/2006/relationships/hyperlink" Target="http://lssggzy.lishui.gov.cn/art/2022/10/18/art_1229661812_188317.html" TargetMode="External"/><Relationship Id="rId1634" Type="http://schemas.openxmlformats.org/officeDocument/2006/relationships/hyperlink" Target="http://lssggzy.lishui.gov.cn/art/2022/10/18/art_1229661812_188408.html" TargetMode="External"/><Relationship Id="rId1633" Type="http://schemas.openxmlformats.org/officeDocument/2006/relationships/hyperlink" Target="http://lssggzy.lishui.gov.cn/art/2022/10/18/art_1229661812_188337.html" TargetMode="External"/><Relationship Id="rId1632" Type="http://schemas.openxmlformats.org/officeDocument/2006/relationships/hyperlink" Target="http://lssggzy.lishui.gov.cn/art/2022/10/18/art_1229661812_188253.html" TargetMode="External"/><Relationship Id="rId1631" Type="http://schemas.openxmlformats.org/officeDocument/2006/relationships/hyperlink" Target="http://lssggzy.lishui.gov.cn/art/2022/10/17/art_1229661812_188413.html" TargetMode="External"/><Relationship Id="rId1630" Type="http://schemas.openxmlformats.org/officeDocument/2006/relationships/hyperlink" Target="http://lssggzy.lishui.gov.cn/art/2022/10/17/art_1229661812_188250.html" TargetMode="External"/><Relationship Id="rId163" Type="http://schemas.openxmlformats.org/officeDocument/2006/relationships/hyperlink" Target="http://lssggzy.lishui.gov.cn/art/2023/6/1/art_1229661956_213487.html" TargetMode="External"/><Relationship Id="rId1629" Type="http://schemas.openxmlformats.org/officeDocument/2006/relationships/hyperlink" Target="http://lssggzy.lishui.gov.cn/art/2022/10/17/art_1229661812_188251.html" TargetMode="External"/><Relationship Id="rId1628" Type="http://schemas.openxmlformats.org/officeDocument/2006/relationships/hyperlink" Target="http://lssggzy.lishui.gov.cn/art/2022/10/17/art_1229662089_187880.html" TargetMode="External"/><Relationship Id="rId1627" Type="http://schemas.openxmlformats.org/officeDocument/2006/relationships/hyperlink" Target="http://lssggzy.lishui.gov.cn/art/2022/10/15/art_1229662190_187933.html" TargetMode="External"/><Relationship Id="rId1626" Type="http://schemas.openxmlformats.org/officeDocument/2006/relationships/hyperlink" Target="http://lssggzy.lishui.gov.cn/art/2022/10/14/art_1229662056_187986.html" TargetMode="External"/><Relationship Id="rId1625" Type="http://schemas.openxmlformats.org/officeDocument/2006/relationships/hyperlink" Target="http://lssggzy.lishui.gov.cn/art/2022/10/14/art_1229662124_188183.html" TargetMode="External"/><Relationship Id="rId1624" Type="http://schemas.openxmlformats.org/officeDocument/2006/relationships/hyperlink" Target="http://lssggzy.lishui.gov.cn/art/2022/10/14/art_1229661812_188248.html" TargetMode="External"/><Relationship Id="rId1623" Type="http://schemas.openxmlformats.org/officeDocument/2006/relationships/hyperlink" Target="http://lssggzy.lishui.gov.cn/art/2022/10/14/art_1229662124_188307.html" TargetMode="External"/><Relationship Id="rId1622" Type="http://schemas.openxmlformats.org/officeDocument/2006/relationships/hyperlink" Target="http://lssggzy.lishui.gov.cn/art/2022/10/14/art_1229662157_188075.html" TargetMode="External"/><Relationship Id="rId1621" Type="http://schemas.openxmlformats.org/officeDocument/2006/relationships/hyperlink" Target="http://lssggzy.lishui.gov.cn/art/2022/10/14/art_1229662089_187872.html" TargetMode="External"/><Relationship Id="rId1620" Type="http://schemas.openxmlformats.org/officeDocument/2006/relationships/hyperlink" Target="http://lssggzy.lishui.gov.cn/art/2022/10/14/art_1229661812_188249.html" TargetMode="External"/><Relationship Id="rId162" Type="http://schemas.openxmlformats.org/officeDocument/2006/relationships/hyperlink" Target="http://lssggzy.lishui.gov.cn/art/2023/5/31/art_1229661852_213323.html" TargetMode="External"/><Relationship Id="rId1619" Type="http://schemas.openxmlformats.org/officeDocument/2006/relationships/hyperlink" Target="http://lssggzy.lishui.gov.cn/art/2022/10/13/art_1229661812_188398.html" TargetMode="External"/><Relationship Id="rId1618" Type="http://schemas.openxmlformats.org/officeDocument/2006/relationships/hyperlink" Target="http://lssggzy.lishui.gov.cn/art/2022/10/13/art_1229662124_188180.html" TargetMode="External"/><Relationship Id="rId1617" Type="http://schemas.openxmlformats.org/officeDocument/2006/relationships/hyperlink" Target="http://lssggzy.lishui.gov.cn/art/2022/10/13/art_1229662124_188312.html" TargetMode="External"/><Relationship Id="rId1616" Type="http://schemas.openxmlformats.org/officeDocument/2006/relationships/hyperlink" Target="http://lssggzy.lishui.gov.cn/art/2022/10/13/art_1229661812_188247.html" TargetMode="External"/><Relationship Id="rId1615" Type="http://schemas.openxmlformats.org/officeDocument/2006/relationships/hyperlink" Target="http://lssggzy.lishui.gov.cn/art/2022/10/13/art_1229661923_187748.html" TargetMode="External"/><Relationship Id="rId1614" Type="http://schemas.openxmlformats.org/officeDocument/2006/relationships/hyperlink" Target="http://lssggzy.lishui.gov.cn/art/2022/10/12/art_1229662124_188308.html" TargetMode="External"/><Relationship Id="rId1613" Type="http://schemas.openxmlformats.org/officeDocument/2006/relationships/hyperlink" Target="http://lssggzy.lishui.gov.cn/art/2022/10/12/art_1229662124_188316.html" TargetMode="External"/><Relationship Id="rId1612" Type="http://schemas.openxmlformats.org/officeDocument/2006/relationships/hyperlink" Target="http://lssggzy.lishui.gov.cn/art/2022/10/12/art_1229662124_188177.html" TargetMode="External"/><Relationship Id="rId1611" Type="http://schemas.openxmlformats.org/officeDocument/2006/relationships/hyperlink" Target="http://lssggzy.lishui.gov.cn/art/2022/10/12/art_1229661956_188531.html" TargetMode="External"/><Relationship Id="rId1610" Type="http://schemas.openxmlformats.org/officeDocument/2006/relationships/hyperlink" Target="http://lssggzy.lishui.gov.cn/art/2022/10/12/art_1229661812_188246.html" TargetMode="External"/><Relationship Id="rId161" Type="http://schemas.openxmlformats.org/officeDocument/2006/relationships/hyperlink" Target="http://lssggzy.lishui.gov.cn/art/2023/5/31/art_1229662089_213320.html" TargetMode="External"/><Relationship Id="rId1609" Type="http://schemas.openxmlformats.org/officeDocument/2006/relationships/hyperlink" Target="http://lssggzy.lishui.gov.cn/art/2022/10/12/art_1229661812_188393.html" TargetMode="External"/><Relationship Id="rId1608" Type="http://schemas.openxmlformats.org/officeDocument/2006/relationships/hyperlink" Target="http://lssggzy.lishui.gov.cn/art/2022/10/11/art_1229662157_188070.html" TargetMode="External"/><Relationship Id="rId1607" Type="http://schemas.openxmlformats.org/officeDocument/2006/relationships/hyperlink" Target="http://lssggzy.lishui.gov.cn/art/2022/10/11/art_1229661812_188385.html" TargetMode="External"/><Relationship Id="rId1606" Type="http://schemas.openxmlformats.org/officeDocument/2006/relationships/hyperlink" Target="http://lssggzy.lishui.gov.cn/art/2022/10/11/art_1229661812_188244.html" TargetMode="External"/><Relationship Id="rId1605" Type="http://schemas.openxmlformats.org/officeDocument/2006/relationships/hyperlink" Target="http://lssggzy.lishui.gov.cn/art/2022/10/11/art_1229662190_187925.html" TargetMode="External"/><Relationship Id="rId1604" Type="http://schemas.openxmlformats.org/officeDocument/2006/relationships/hyperlink" Target="http://lssggzy.lishui.gov.cn/art/2022/10/11/art_1229662124_188313.html" TargetMode="External"/><Relationship Id="rId1603" Type="http://schemas.openxmlformats.org/officeDocument/2006/relationships/hyperlink" Target="http://lssggzy.lishui.gov.cn/art/2022/10/11/art_1229661956_188530.html" TargetMode="External"/><Relationship Id="rId1602" Type="http://schemas.openxmlformats.org/officeDocument/2006/relationships/hyperlink" Target="http://lssggzy.lishui.gov.cn/art/2022/10/11/art_1229661852_188125.html" TargetMode="External"/><Relationship Id="rId1601" Type="http://schemas.openxmlformats.org/officeDocument/2006/relationships/hyperlink" Target="http://lssggzy.lishui.gov.cn/art/2022/10/11/art_1229662124_188174.html" TargetMode="External"/><Relationship Id="rId1600" Type="http://schemas.openxmlformats.org/officeDocument/2006/relationships/hyperlink" Target="http://lssggzy.lishui.gov.cn/art/2022/10/11/art_1229661812_188243.html" TargetMode="External"/><Relationship Id="rId160" Type="http://schemas.openxmlformats.org/officeDocument/2006/relationships/hyperlink" Target="http://lssggzy.lishui.gov.cn/art/2023/5/30/art_1229662190_213234.html" TargetMode="External"/><Relationship Id="rId16" Type="http://schemas.openxmlformats.org/officeDocument/2006/relationships/hyperlink" Target="http://lssggzy.lishui.gov.cn/art/2022/1/14/art_1229662124_187592.html" TargetMode="External"/><Relationship Id="rId1599" Type="http://schemas.openxmlformats.org/officeDocument/2006/relationships/hyperlink" Target="http://lssggzy.lishui.gov.cn/art/2022/10/11/art_1229661812_188401.html" TargetMode="External"/><Relationship Id="rId1598" Type="http://schemas.openxmlformats.org/officeDocument/2006/relationships/hyperlink" Target="http://lssggzy.lishui.gov.cn/art/2022/10/11/art_1229661956_188529.html" TargetMode="External"/><Relationship Id="rId1597" Type="http://schemas.openxmlformats.org/officeDocument/2006/relationships/hyperlink" Target="http://lssggzy.lishui.gov.cn/art/2022/10/11/art_1229661812_188245.html" TargetMode="External"/><Relationship Id="rId1596" Type="http://schemas.openxmlformats.org/officeDocument/2006/relationships/hyperlink" Target="http://lssggzy.lishui.gov.cn/art/2022/10/10/art_1229661852_188119.html" TargetMode="External"/><Relationship Id="rId1595" Type="http://schemas.openxmlformats.org/officeDocument/2006/relationships/hyperlink" Target="http://lssggzy.lishui.gov.cn/art/2022/10/10/art_1229661812_188242.html" TargetMode="External"/><Relationship Id="rId1594" Type="http://schemas.openxmlformats.org/officeDocument/2006/relationships/hyperlink" Target="http://lssggzy.lishui.gov.cn/art/2022/10/10/art_1229662190_187920.html" TargetMode="External"/><Relationship Id="rId1593" Type="http://schemas.openxmlformats.org/officeDocument/2006/relationships/hyperlink" Target="http://lssggzy.lishui.gov.cn/art/2022/10/10/art_1229662157_188064.html" TargetMode="External"/><Relationship Id="rId1592" Type="http://schemas.openxmlformats.org/officeDocument/2006/relationships/hyperlink" Target="http://lssggzy.lishui.gov.cn/art/2022/10/10/art_1229661923_187739.html" TargetMode="External"/><Relationship Id="rId1591" Type="http://schemas.openxmlformats.org/officeDocument/2006/relationships/hyperlink" Target="http://lssggzy.lishui.gov.cn/art/2022/10/10/art_1229661852_188122.html" TargetMode="External"/><Relationship Id="rId1590" Type="http://schemas.openxmlformats.org/officeDocument/2006/relationships/hyperlink" Target="http://lssggzy.lishui.gov.cn/art/2022/10/9/art_1229661812_188241.html" TargetMode="External"/><Relationship Id="rId159" Type="http://schemas.openxmlformats.org/officeDocument/2006/relationships/hyperlink" Target="http://lssggzy.lishui.gov.cn/art/2023/5/30/art_1229661956_213300.html" TargetMode="External"/><Relationship Id="rId1589" Type="http://schemas.openxmlformats.org/officeDocument/2006/relationships/hyperlink" Target="http://lssggzy.lishui.gov.cn/art/2022/10/9/art_1229661812_188399.html" TargetMode="External"/><Relationship Id="rId1588" Type="http://schemas.openxmlformats.org/officeDocument/2006/relationships/hyperlink" Target="http://lssggzy.lishui.gov.cn/art/2022/10/9/art_1229662124_188171.html" TargetMode="External"/><Relationship Id="rId1587" Type="http://schemas.openxmlformats.org/officeDocument/2006/relationships/hyperlink" Target="http://lssggzy.lishui.gov.cn/art/2022/10/9/art_1229661956_188528.html" TargetMode="External"/><Relationship Id="rId1586" Type="http://schemas.openxmlformats.org/officeDocument/2006/relationships/hyperlink" Target="http://lssggzy.lishui.gov.cn/art/2022/10/9/art_1229661852_188117.html" TargetMode="External"/><Relationship Id="rId1585" Type="http://schemas.openxmlformats.org/officeDocument/2006/relationships/hyperlink" Target="http://lssggzy.lishui.gov.cn/art/2022/10/9/art_1229661923_187730.html" TargetMode="External"/><Relationship Id="rId1584" Type="http://schemas.openxmlformats.org/officeDocument/2006/relationships/hyperlink" Target="http://lssggzy.lishui.gov.cn/art/2022/10/9/art_1229662124_188315.html" TargetMode="External"/><Relationship Id="rId1583" Type="http://schemas.openxmlformats.org/officeDocument/2006/relationships/hyperlink" Target="http://lssggzy.lishui.gov.cn/art/2022/10/9/art_1229662157_188058.html" TargetMode="External"/><Relationship Id="rId1582" Type="http://schemas.openxmlformats.org/officeDocument/2006/relationships/hyperlink" Target="http://lssggzy.lishui.gov.cn/art/2022/10/9/art_1229662124_188168.html" TargetMode="External"/><Relationship Id="rId1581" Type="http://schemas.openxmlformats.org/officeDocument/2006/relationships/hyperlink" Target="http://lssggzy.lishui.gov.cn/art/2022/10/8/art_1229661812_188240.html" TargetMode="External"/><Relationship Id="rId1580" Type="http://schemas.openxmlformats.org/officeDocument/2006/relationships/hyperlink" Target="http://lssggzy.lishui.gov.cn/art/2022/10/8/art_1229662124_188320.html" TargetMode="External"/><Relationship Id="rId158" Type="http://schemas.openxmlformats.org/officeDocument/2006/relationships/hyperlink" Target="http://lssggzy.lishui.gov.cn/art/2023/5/30/art_1229662190_213297.html" TargetMode="External"/><Relationship Id="rId1579" Type="http://schemas.openxmlformats.org/officeDocument/2006/relationships/hyperlink" Target="http://lssggzy.lishui.gov.cn/art/2022/10/8/art_1229661989_188071.html" TargetMode="External"/><Relationship Id="rId1578" Type="http://schemas.openxmlformats.org/officeDocument/2006/relationships/hyperlink" Target="http://lssggzy.lishui.gov.cn/art/2022/10/8/art_1229662190_187913.html" TargetMode="External"/><Relationship Id="rId1577" Type="http://schemas.openxmlformats.org/officeDocument/2006/relationships/hyperlink" Target="http://lssggzy.lishui.gov.cn/art/2022/10/8/art_1229661812_188429.html" TargetMode="External"/><Relationship Id="rId1576" Type="http://schemas.openxmlformats.org/officeDocument/2006/relationships/hyperlink" Target="http://lssggzy.lishui.gov.cn/art/2022/10/8/art_1229661812_188414.html" TargetMode="External"/><Relationship Id="rId1575" Type="http://schemas.openxmlformats.org/officeDocument/2006/relationships/hyperlink" Target="http://lssggzy.lishui.gov.cn/art/2022/10/8/art_1229661812_188239.html" TargetMode="External"/><Relationship Id="rId1574" Type="http://schemas.openxmlformats.org/officeDocument/2006/relationships/hyperlink" Target="http://lssggzy.lishui.gov.cn/art/2022/10/8/art_1229661812_188415.html" TargetMode="External"/><Relationship Id="rId1573" Type="http://schemas.openxmlformats.org/officeDocument/2006/relationships/hyperlink" Target="http://lssggzy.lishui.gov.cn/art/2022/10/7/art_1229662157_188052.html" TargetMode="External"/><Relationship Id="rId1572" Type="http://schemas.openxmlformats.org/officeDocument/2006/relationships/hyperlink" Target="http://lssggzy.lishui.gov.cn/art/2022/9/30/art_1229662124_188165.html" TargetMode="External"/><Relationship Id="rId1571" Type="http://schemas.openxmlformats.org/officeDocument/2006/relationships/hyperlink" Target="http://lssggzy.lishui.gov.cn/art/2022/9/30/art_1229661852_188114.html" TargetMode="External"/><Relationship Id="rId1570" Type="http://schemas.openxmlformats.org/officeDocument/2006/relationships/hyperlink" Target="http://lssggzy.lishui.gov.cn/art/2022/9/30/art_1229662056_187977.html" TargetMode="External"/><Relationship Id="rId157" Type="http://schemas.openxmlformats.org/officeDocument/2006/relationships/hyperlink" Target="http://lssggzy.lishui.gov.cn/art/2023/5/26/art_1229661956_212962.html" TargetMode="External"/><Relationship Id="rId1569" Type="http://schemas.openxmlformats.org/officeDocument/2006/relationships/hyperlink" Target="http://lssggzy.lishui.gov.cn/art/2022/9/30/art_1229661812_188238.html" TargetMode="External"/><Relationship Id="rId1568" Type="http://schemas.openxmlformats.org/officeDocument/2006/relationships/hyperlink" Target="http://lssggzy.lishui.gov.cn/art/2022/9/30/art_1229661923_187721.html" TargetMode="External"/><Relationship Id="rId1567" Type="http://schemas.openxmlformats.org/officeDocument/2006/relationships/hyperlink" Target="http://lssggzy.lishui.gov.cn/art/2022/9/30/art_1229662157_188047.html" TargetMode="External"/><Relationship Id="rId1566" Type="http://schemas.openxmlformats.org/officeDocument/2006/relationships/hyperlink" Target="http://lssggzy.lishui.gov.cn/art/2022/9/29/art_1229662089_187864.html" TargetMode="External"/><Relationship Id="rId1565" Type="http://schemas.openxmlformats.org/officeDocument/2006/relationships/hyperlink" Target="http://lssggzy.lishui.gov.cn/art/2022/9/29/art_1229661956_188527.html" TargetMode="External"/><Relationship Id="rId1564" Type="http://schemas.openxmlformats.org/officeDocument/2006/relationships/hyperlink" Target="http://lssggzy.lishui.gov.cn/art/2022/9/29/art_1229661812_188236.html" TargetMode="External"/><Relationship Id="rId1563" Type="http://schemas.openxmlformats.org/officeDocument/2006/relationships/hyperlink" Target="http://lssggzy.lishui.gov.cn/art/2022/9/29/art_1229661812_188234.html" TargetMode="External"/><Relationship Id="rId1562" Type="http://schemas.openxmlformats.org/officeDocument/2006/relationships/hyperlink" Target="http://lssggzy.lishui.gov.cn/art/2022/9/29/art_1229661989_188066.html" TargetMode="External"/><Relationship Id="rId1561" Type="http://schemas.openxmlformats.org/officeDocument/2006/relationships/hyperlink" Target="http://lssggzy.lishui.gov.cn/art/2022/9/29/art_1229661852_188111.html" TargetMode="External"/><Relationship Id="rId1560" Type="http://schemas.openxmlformats.org/officeDocument/2006/relationships/hyperlink" Target="http://lssggzy.lishui.gov.cn/art/2022/9/29/art_1229662157_188040.html" TargetMode="External"/><Relationship Id="rId156" Type="http://schemas.openxmlformats.org/officeDocument/2006/relationships/hyperlink" Target="http://lssggzy.lishui.gov.cn/art/2023/5/25/art_1229662124_203958.html" TargetMode="External"/><Relationship Id="rId1559" Type="http://schemas.openxmlformats.org/officeDocument/2006/relationships/hyperlink" Target="http://lssggzy.lishui.gov.cn/art/2022/9/29/art_1229662124_188324.html" TargetMode="External"/><Relationship Id="rId1558" Type="http://schemas.openxmlformats.org/officeDocument/2006/relationships/hyperlink" Target="http://lssggzy.lishui.gov.cn/art/2022/9/29/art_1229661812_188545.html" TargetMode="External"/><Relationship Id="rId1557" Type="http://schemas.openxmlformats.org/officeDocument/2006/relationships/hyperlink" Target="http://lssggzy.lishui.gov.cn/art/2022/9/29/art_1229662124_188162.html" TargetMode="External"/><Relationship Id="rId1556" Type="http://schemas.openxmlformats.org/officeDocument/2006/relationships/hyperlink" Target="http://lssggzy.lishui.gov.cn/art/2022/9/29/art_1229661812_188411.html" TargetMode="External"/><Relationship Id="rId1555" Type="http://schemas.openxmlformats.org/officeDocument/2006/relationships/hyperlink" Target="http://lssggzy.lishui.gov.cn/art/2022/9/28/art_1229661956_188526.html" TargetMode="External"/><Relationship Id="rId1554" Type="http://schemas.openxmlformats.org/officeDocument/2006/relationships/hyperlink" Target="http://lssggzy.lishui.gov.cn/art/2022/9/28/art_1229662124_188160.html" TargetMode="External"/><Relationship Id="rId1553" Type="http://schemas.openxmlformats.org/officeDocument/2006/relationships/hyperlink" Target="http://lssggzy.lishui.gov.cn/art/2022/9/28/art_1229661812_188232.html" TargetMode="External"/><Relationship Id="rId1552" Type="http://schemas.openxmlformats.org/officeDocument/2006/relationships/hyperlink" Target="http://lssggzy.lishui.gov.cn/art/2022/9/28/art_1229662124_188314.html" TargetMode="External"/><Relationship Id="rId1551" Type="http://schemas.openxmlformats.org/officeDocument/2006/relationships/hyperlink" Target="http://lssggzy.lishui.gov.cn/art/2022/9/28/art_1229661812_188409.html" TargetMode="External"/><Relationship Id="rId1550" Type="http://schemas.openxmlformats.org/officeDocument/2006/relationships/hyperlink" Target="http://lssggzy.lishui.gov.cn/art/2022/9/28/art_1229662190_187906.html" TargetMode="External"/><Relationship Id="rId155" Type="http://schemas.openxmlformats.org/officeDocument/2006/relationships/hyperlink" Target="http://lssggzy.lishui.gov.cn/art/2023/5/24/art_1229661956_212615.html" TargetMode="External"/><Relationship Id="rId1549" Type="http://schemas.openxmlformats.org/officeDocument/2006/relationships/hyperlink" Target="http://lssggzy.lishui.gov.cn/art/2022/9/28/art_1229662157_188033.html" TargetMode="External"/><Relationship Id="rId1548" Type="http://schemas.openxmlformats.org/officeDocument/2006/relationships/hyperlink" Target="http://lssggzy.lishui.gov.cn/art/2022/9/28/art_1229661812_188420.html" TargetMode="External"/><Relationship Id="rId1547" Type="http://schemas.openxmlformats.org/officeDocument/2006/relationships/hyperlink" Target="http://lssggzy.lishui.gov.cn/art/2022/9/28/art_1229661812_188231.html" TargetMode="External"/><Relationship Id="rId1546" Type="http://schemas.openxmlformats.org/officeDocument/2006/relationships/hyperlink" Target="http://lssggzy.lishui.gov.cn/art/2022/9/27/art_1229662124_188322.html" TargetMode="External"/><Relationship Id="rId1545" Type="http://schemas.openxmlformats.org/officeDocument/2006/relationships/hyperlink" Target="http://lssggzy.lishui.gov.cn/art/2022/9/27/art_1229662157_188028.html" TargetMode="External"/><Relationship Id="rId1544" Type="http://schemas.openxmlformats.org/officeDocument/2006/relationships/hyperlink" Target="http://lssggzy.lishui.gov.cn/art/2022/9/27/art_1229661852_188107.html" TargetMode="External"/><Relationship Id="rId1543" Type="http://schemas.openxmlformats.org/officeDocument/2006/relationships/hyperlink" Target="http://lssggzy.lishui.gov.cn/art/2022/9/27/art_1229661812_188227.html" TargetMode="External"/><Relationship Id="rId1542" Type="http://schemas.openxmlformats.org/officeDocument/2006/relationships/hyperlink" Target="http://lssggzy.lishui.gov.cn/art/2022/9/27/art_1229661956_188525.html" TargetMode="External"/><Relationship Id="rId1541" Type="http://schemas.openxmlformats.org/officeDocument/2006/relationships/hyperlink" Target="http://lssggzy.lishui.gov.cn/art/2022/9/27/art_1229662124_188158.html" TargetMode="External"/><Relationship Id="rId1540" Type="http://schemas.openxmlformats.org/officeDocument/2006/relationships/hyperlink" Target="http://lssggzy.lishui.gov.cn/art/2022/9/27/art_1229661923_187713.html" TargetMode="External"/><Relationship Id="rId154" Type="http://schemas.openxmlformats.org/officeDocument/2006/relationships/hyperlink" Target="http://lssggzy.lishui.gov.cn/art/2023/5/24/art_1229662124_212612.html" TargetMode="External"/><Relationship Id="rId1539" Type="http://schemas.openxmlformats.org/officeDocument/2006/relationships/hyperlink" Target="http://lssggzy.lishui.gov.cn/art/2022/9/27/art_1229661812_188410.html" TargetMode="External"/><Relationship Id="rId1538" Type="http://schemas.openxmlformats.org/officeDocument/2006/relationships/hyperlink" Target="http://lssggzy.lishui.gov.cn/art/2022/9/27/art_1229661812_188229.html" TargetMode="External"/><Relationship Id="rId1537" Type="http://schemas.openxmlformats.org/officeDocument/2006/relationships/hyperlink" Target="http://lssggzy.lishui.gov.cn/art/2022/9/27/art_1229661812_188520.html" TargetMode="External"/><Relationship Id="rId1536" Type="http://schemas.openxmlformats.org/officeDocument/2006/relationships/hyperlink" Target="http://lssggzy.lishui.gov.cn/art/2022/9/26/art_1229661852_188103.html" TargetMode="External"/><Relationship Id="rId1535" Type="http://schemas.openxmlformats.org/officeDocument/2006/relationships/hyperlink" Target="http://lssggzy.lishui.gov.cn/art/2022/9/26/art_1229661812_188223.html" TargetMode="External"/><Relationship Id="rId1534" Type="http://schemas.openxmlformats.org/officeDocument/2006/relationships/hyperlink" Target="http://lssggzy.lishui.gov.cn/art/2022/9/26/art_1229661956_188524.html" TargetMode="External"/><Relationship Id="rId1533" Type="http://schemas.openxmlformats.org/officeDocument/2006/relationships/hyperlink" Target="http://lssggzy.lishui.gov.cn/art/2022/9/26/art_1229661812_188405.html" TargetMode="External"/><Relationship Id="rId1532" Type="http://schemas.openxmlformats.org/officeDocument/2006/relationships/hyperlink" Target="http://lssggzy.lishui.gov.cn/art/2022/9/26/art_1229662124_188319.html" TargetMode="External"/><Relationship Id="rId1531" Type="http://schemas.openxmlformats.org/officeDocument/2006/relationships/hyperlink" Target="http://lssggzy.lishui.gov.cn/art/2022/9/26/art_1229662124_188155.html" TargetMode="External"/><Relationship Id="rId1530" Type="http://schemas.openxmlformats.org/officeDocument/2006/relationships/hyperlink" Target="http://lssggzy.lishui.gov.cn/art/2022/9/26/art_1229662124_188318.html" TargetMode="External"/><Relationship Id="rId153" Type="http://schemas.openxmlformats.org/officeDocument/2006/relationships/hyperlink" Target="http://lssggzy.lishui.gov.cn/art/2023/5/23/art_1229662089_212353.html" TargetMode="External"/><Relationship Id="rId1529" Type="http://schemas.openxmlformats.org/officeDocument/2006/relationships/hyperlink" Target="http://lssggzy.lishui.gov.cn/art/2022/9/26/art_1229661812_188221.html" TargetMode="External"/><Relationship Id="rId1528" Type="http://schemas.openxmlformats.org/officeDocument/2006/relationships/hyperlink" Target="http://lssggzy.lishui.gov.cn/art/2022/9/26/art_1229661812_188225.html" TargetMode="External"/><Relationship Id="rId1527" Type="http://schemas.openxmlformats.org/officeDocument/2006/relationships/hyperlink" Target="http://lssggzy.lishui.gov.cn/art/2022/9/26/art_1229662190_187898.html" TargetMode="External"/><Relationship Id="rId1526" Type="http://schemas.openxmlformats.org/officeDocument/2006/relationships/hyperlink" Target="http://lssggzy.lishui.gov.cn/art/2022/9/26/art_1229661956_188523.html" TargetMode="External"/><Relationship Id="rId1525" Type="http://schemas.openxmlformats.org/officeDocument/2006/relationships/hyperlink" Target="http://lssggzy.lishui.gov.cn/art/2022/9/26/art_1229662124_188330.html" TargetMode="External"/><Relationship Id="rId1524" Type="http://schemas.openxmlformats.org/officeDocument/2006/relationships/hyperlink" Target="http://lssggzy.lishui.gov.cn/art/2022/9/25/art_1229661812_188580.html" TargetMode="External"/><Relationship Id="rId1523" Type="http://schemas.openxmlformats.org/officeDocument/2006/relationships/hyperlink" Target="http://lssggzy.lishui.gov.cn/art/2022/9/25/art_1229661989_188061.html" TargetMode="External"/><Relationship Id="rId1522" Type="http://schemas.openxmlformats.org/officeDocument/2006/relationships/hyperlink" Target="http://lssggzy.lishui.gov.cn/art/2022/9/23/art_1229662124_188149.html" TargetMode="External"/><Relationship Id="rId1521" Type="http://schemas.openxmlformats.org/officeDocument/2006/relationships/hyperlink" Target="http://lssggzy.lishui.gov.cn/art/2022/9/23/art_1229662124_188306.html" TargetMode="External"/><Relationship Id="rId1520" Type="http://schemas.openxmlformats.org/officeDocument/2006/relationships/hyperlink" Target="http://lssggzy.lishui.gov.cn/art/2022/9/23/art_1229662124_188152.html" TargetMode="External"/><Relationship Id="rId152" Type="http://schemas.openxmlformats.org/officeDocument/2006/relationships/hyperlink" Target="http://lssggzy.lishui.gov.cn/art/2023/5/23/art_1229662089_212408.html" TargetMode="External"/><Relationship Id="rId1519" Type="http://schemas.openxmlformats.org/officeDocument/2006/relationships/hyperlink" Target="http://lssggzy.lishui.gov.cn/art/2022/9/23/art_1229662124_188146.html" TargetMode="External"/><Relationship Id="rId1518" Type="http://schemas.openxmlformats.org/officeDocument/2006/relationships/hyperlink" Target="http://lssggzy.lishui.gov.cn/art/2022/9/23/art_1229661812_188219.html" TargetMode="External"/><Relationship Id="rId1517" Type="http://schemas.openxmlformats.org/officeDocument/2006/relationships/hyperlink" Target="http://lssggzy.lishui.gov.cn/art/2022/9/22/art_1229661852_188099.html" TargetMode="External"/><Relationship Id="rId1516" Type="http://schemas.openxmlformats.org/officeDocument/2006/relationships/hyperlink" Target="http://lssggzy.lishui.gov.cn/art/2022/9/22/art_1229661812_188406.html" TargetMode="External"/><Relationship Id="rId1515" Type="http://schemas.openxmlformats.org/officeDocument/2006/relationships/hyperlink" Target="http://lssggzy.lishui.gov.cn/art/2022/9/21/art_1229662124_188325.html" TargetMode="External"/><Relationship Id="rId1514" Type="http://schemas.openxmlformats.org/officeDocument/2006/relationships/hyperlink" Target="http://lssggzy.lishui.gov.cn/art/2022/9/21/art_1229661923_187694.html" TargetMode="External"/><Relationship Id="rId1513" Type="http://schemas.openxmlformats.org/officeDocument/2006/relationships/hyperlink" Target="http://lssggzy.lishui.gov.cn/art/2022/9/21/art_1229662124_188143.html" TargetMode="External"/><Relationship Id="rId1512" Type="http://schemas.openxmlformats.org/officeDocument/2006/relationships/hyperlink" Target="http://lssggzy.lishui.gov.cn/art/2022/9/21/art_1229661812_188424.html" TargetMode="External"/><Relationship Id="rId1511" Type="http://schemas.openxmlformats.org/officeDocument/2006/relationships/hyperlink" Target="http://lssggzy.lishui.gov.cn/art/2022/9/21/art_1229661923_187703.html" TargetMode="External"/><Relationship Id="rId1510" Type="http://schemas.openxmlformats.org/officeDocument/2006/relationships/hyperlink" Target="http://lssggzy.lishui.gov.cn/art/2022/9/20/art_1229662190_187890.html" TargetMode="External"/><Relationship Id="rId151" Type="http://schemas.openxmlformats.org/officeDocument/2006/relationships/hyperlink" Target="http://lssggzy.lishui.gov.cn/art/2023/5/22/art_1229661956_212304.html" TargetMode="External"/><Relationship Id="rId1509" Type="http://schemas.openxmlformats.org/officeDocument/2006/relationships/hyperlink" Target="http://lssggzy.lishui.gov.cn/art/2022/9/20/art_1229662190_187882.html" TargetMode="External"/><Relationship Id="rId1508" Type="http://schemas.openxmlformats.org/officeDocument/2006/relationships/hyperlink" Target="http://lssggzy.lishui.gov.cn/art/2022/9/20/art_1229662089_187855.html" TargetMode="External"/><Relationship Id="rId1507" Type="http://schemas.openxmlformats.org/officeDocument/2006/relationships/hyperlink" Target="http://lssggzy.lishui.gov.cn/art/2022/9/20/art_1229661956_188522.html" TargetMode="External"/><Relationship Id="rId1506" Type="http://schemas.openxmlformats.org/officeDocument/2006/relationships/hyperlink" Target="http://lssggzy.lishui.gov.cn/art/2022/9/20/art_1229661923_187680.html" TargetMode="External"/><Relationship Id="rId1505" Type="http://schemas.openxmlformats.org/officeDocument/2006/relationships/hyperlink" Target="http://lssggzy.lishui.gov.cn/art/2022/9/20/art_1229661923_187686.html" TargetMode="External"/><Relationship Id="rId1504" Type="http://schemas.openxmlformats.org/officeDocument/2006/relationships/hyperlink" Target="http://lssggzy.lishui.gov.cn/art/2022/9/19/art_1229661812_188215.html" TargetMode="External"/><Relationship Id="rId1503" Type="http://schemas.openxmlformats.org/officeDocument/2006/relationships/hyperlink" Target="http://lssggzy.lishui.gov.cn/art/2022/9/19/art_1229661812_188218.html" TargetMode="External"/><Relationship Id="rId1502" Type="http://schemas.openxmlformats.org/officeDocument/2006/relationships/hyperlink" Target="http://lssggzy.lishui.gov.cn/art/2022/9/19/art_1229661812_188412.html" TargetMode="External"/><Relationship Id="rId1501" Type="http://schemas.openxmlformats.org/officeDocument/2006/relationships/hyperlink" Target="http://lssggzy.lishui.gov.cn/art/2022/9/19/art_1229661956_188521.html" TargetMode="External"/><Relationship Id="rId1500" Type="http://schemas.openxmlformats.org/officeDocument/2006/relationships/hyperlink" Target="http://lssggzy.lishui.gov.cn/art/2022/9/19/art_1229661812_188212.html" TargetMode="External"/><Relationship Id="rId150" Type="http://schemas.openxmlformats.org/officeDocument/2006/relationships/hyperlink" Target="http://lssggzy.lishui.gov.cn/art/2023/5/22/art_1229662089_212113.html" TargetMode="External"/><Relationship Id="rId15" Type="http://schemas.openxmlformats.org/officeDocument/2006/relationships/hyperlink" Target="http://lssggzy.lishui.gov.cn/art/2022/1/12/art_1229662124_187586.html" TargetMode="External"/><Relationship Id="rId1499" Type="http://schemas.openxmlformats.org/officeDocument/2006/relationships/hyperlink" Target="http://lssggzy.lishui.gov.cn/art/2022/9/19/art_1229661923_187674.html" TargetMode="External"/><Relationship Id="rId1498" Type="http://schemas.openxmlformats.org/officeDocument/2006/relationships/hyperlink" Target="http://lssggzy.lishui.gov.cn/art/2022/9/19/art_1229661812_188209.html" TargetMode="External"/><Relationship Id="rId1497" Type="http://schemas.openxmlformats.org/officeDocument/2006/relationships/hyperlink" Target="http://lssggzy.lishui.gov.cn/art/2022/9/17/art_1229662124_188139.html" TargetMode="External"/><Relationship Id="rId1496" Type="http://schemas.openxmlformats.org/officeDocument/2006/relationships/hyperlink" Target="http://lssggzy.lishui.gov.cn/art/2022/9/17/art_1229662124_188326.html" TargetMode="External"/><Relationship Id="rId1495" Type="http://schemas.openxmlformats.org/officeDocument/2006/relationships/hyperlink" Target="http://lssggzy.lishui.gov.cn/art/2022/9/16/art_1229662124_188329.html" TargetMode="External"/><Relationship Id="rId1494" Type="http://schemas.openxmlformats.org/officeDocument/2006/relationships/hyperlink" Target="http://lssggzy.lishui.gov.cn/art/2022/9/16/art_1229661812_188546.html" TargetMode="External"/><Relationship Id="rId1493" Type="http://schemas.openxmlformats.org/officeDocument/2006/relationships/hyperlink" Target="http://lssggzy.lishui.gov.cn/art/2022/9/16/art_1229661923_187669.html" TargetMode="External"/><Relationship Id="rId1492" Type="http://schemas.openxmlformats.org/officeDocument/2006/relationships/hyperlink" Target="http://lssggzy.lishui.gov.cn/art/2022/9/15/art_1229662190_187873.html" TargetMode="External"/><Relationship Id="rId1491" Type="http://schemas.openxmlformats.org/officeDocument/2006/relationships/hyperlink" Target="http://lssggzy.lishui.gov.cn/art/2022/9/15/art_1229661989_188056.html" TargetMode="External"/><Relationship Id="rId1490" Type="http://schemas.openxmlformats.org/officeDocument/2006/relationships/hyperlink" Target="http://lssggzy.lishui.gov.cn/art/2022/9/15/art_1229662124_188136.html" TargetMode="External"/><Relationship Id="rId149" Type="http://schemas.openxmlformats.org/officeDocument/2006/relationships/hyperlink" Target="http://lssggzy.lishui.gov.cn/art/2023/5/22/art_1229661956_212331.html" TargetMode="External"/><Relationship Id="rId1489" Type="http://schemas.openxmlformats.org/officeDocument/2006/relationships/hyperlink" Target="http://lssggzy.lishui.gov.cn/art/2022/9/15/art_1229661956_188519.html" TargetMode="External"/><Relationship Id="rId1488" Type="http://schemas.openxmlformats.org/officeDocument/2006/relationships/hyperlink" Target="http://lssggzy.lishui.gov.cn/art/2022/9/15/art_1229661812_188428.html" TargetMode="External"/><Relationship Id="rId1487" Type="http://schemas.openxmlformats.org/officeDocument/2006/relationships/hyperlink" Target="http://lssggzy.lishui.gov.cn/art/2022/9/15/art_1229661812_188206.html" TargetMode="External"/><Relationship Id="rId1486" Type="http://schemas.openxmlformats.org/officeDocument/2006/relationships/hyperlink" Target="http://lssggzy.lishui.gov.cn/art/2022/9/15/art_1229661812_188421.html" TargetMode="External"/><Relationship Id="rId1485" Type="http://schemas.openxmlformats.org/officeDocument/2006/relationships/hyperlink" Target="http://lssggzy.lishui.gov.cn/art/2022/9/14/art_1229661956_188518.html" TargetMode="External"/><Relationship Id="rId1484" Type="http://schemas.openxmlformats.org/officeDocument/2006/relationships/hyperlink" Target="http://lssggzy.lishui.gov.cn/art/2022/9/14/art_1229662190_187865.html" TargetMode="External"/><Relationship Id="rId1483" Type="http://schemas.openxmlformats.org/officeDocument/2006/relationships/hyperlink" Target="http://lssggzy.lishui.gov.cn/art/2022/9/14/art_1229662124_188344.html" TargetMode="External"/><Relationship Id="rId1482" Type="http://schemas.openxmlformats.org/officeDocument/2006/relationships/hyperlink" Target="http://lssggzy.lishui.gov.cn/art/2022/9/14/art_1229662056_187968.html" TargetMode="External"/><Relationship Id="rId1481" Type="http://schemas.openxmlformats.org/officeDocument/2006/relationships/hyperlink" Target="http://lssggzy.lishui.gov.cn/art/2022/9/14/art_1229661852_188095.html" TargetMode="External"/><Relationship Id="rId1480" Type="http://schemas.openxmlformats.org/officeDocument/2006/relationships/hyperlink" Target="http://lssggzy.lishui.gov.cn/art/2022/9/13/art_1229661956_188517.html" TargetMode="External"/><Relationship Id="rId148" Type="http://schemas.openxmlformats.org/officeDocument/2006/relationships/hyperlink" Target="http://lssggzy.lishui.gov.cn/art/2023/5/22/art_1229662089_212323.html" TargetMode="External"/><Relationship Id="rId1479" Type="http://schemas.openxmlformats.org/officeDocument/2006/relationships/hyperlink" Target="http://lssggzy.lishui.gov.cn/art/2022/9/13/art_1229661956_188516.html" TargetMode="External"/><Relationship Id="rId1478" Type="http://schemas.openxmlformats.org/officeDocument/2006/relationships/hyperlink" Target="http://lssggzy.lishui.gov.cn/art/2022/9/13/art_1229662124_188132.html" TargetMode="External"/><Relationship Id="rId1477" Type="http://schemas.openxmlformats.org/officeDocument/2006/relationships/hyperlink" Target="http://lssggzy.lishui.gov.cn/art/2022/9/13/art_1229662124_188355.html" TargetMode="External"/><Relationship Id="rId1476" Type="http://schemas.openxmlformats.org/officeDocument/2006/relationships/hyperlink" Target="http://lssggzy.lishui.gov.cn/art/2022/9/13/art_1229661812_188426.html" TargetMode="External"/><Relationship Id="rId1475" Type="http://schemas.openxmlformats.org/officeDocument/2006/relationships/hyperlink" Target="http://lssggzy.lishui.gov.cn/art/2022/9/13/art_1229661852_188091.html" TargetMode="External"/><Relationship Id="rId1474" Type="http://schemas.openxmlformats.org/officeDocument/2006/relationships/hyperlink" Target="http://lssggzy.lishui.gov.cn/art/2022/9/13/art_1229661923_187657.html" TargetMode="External"/><Relationship Id="rId1473" Type="http://schemas.openxmlformats.org/officeDocument/2006/relationships/hyperlink" Target="http://lssggzy.lishui.gov.cn/art/2022/9/13/art_1229661812_188203.html" TargetMode="External"/><Relationship Id="rId1472" Type="http://schemas.openxmlformats.org/officeDocument/2006/relationships/hyperlink" Target="http://lssggzy.lishui.gov.cn/art/2022/9/10/art_1229661923_187651.html" TargetMode="External"/><Relationship Id="rId1471" Type="http://schemas.openxmlformats.org/officeDocument/2006/relationships/hyperlink" Target="http://lssggzy.lishui.gov.cn/art/2022/9/9/art_1229662190_187857.html" TargetMode="External"/><Relationship Id="rId1470" Type="http://schemas.openxmlformats.org/officeDocument/2006/relationships/hyperlink" Target="http://lssggzy.lishui.gov.cn/art/2022/9/9/art_1229661956_188514.html" TargetMode="External"/><Relationship Id="rId147" Type="http://schemas.openxmlformats.org/officeDocument/2006/relationships/hyperlink" Target="http://lssggzy.lishui.gov.cn/art/2023/5/19/art_1229661956_212134.html" TargetMode="External"/><Relationship Id="rId1469" Type="http://schemas.openxmlformats.org/officeDocument/2006/relationships/hyperlink" Target="http://lssggzy.lishui.gov.cn/art/2022/9/9/art_1229662190_187849.html" TargetMode="External"/><Relationship Id="rId1468" Type="http://schemas.openxmlformats.org/officeDocument/2006/relationships/hyperlink" Target="http://lssggzy.lishui.gov.cn/art/2022/9/9/art_1229661812_188422.html" TargetMode="External"/><Relationship Id="rId1467" Type="http://schemas.openxmlformats.org/officeDocument/2006/relationships/hyperlink" Target="http://lssggzy.lishui.gov.cn/art/2022/9/9/art_1229662056_187960.html" TargetMode="External"/><Relationship Id="rId1466" Type="http://schemas.openxmlformats.org/officeDocument/2006/relationships/hyperlink" Target="http://lssggzy.lishui.gov.cn/art/2022/9/9/art_1229661812_188438.html" TargetMode="External"/><Relationship Id="rId1465" Type="http://schemas.openxmlformats.org/officeDocument/2006/relationships/hyperlink" Target="http://lssggzy.lishui.gov.cn/art/2022/9/9/art_1229662124_188129.html" TargetMode="External"/><Relationship Id="rId1464" Type="http://schemas.openxmlformats.org/officeDocument/2006/relationships/hyperlink" Target="http://lssggzy.lishui.gov.cn/art/2022/9/9/art_1229661956_188515.html" TargetMode="External"/><Relationship Id="rId1463" Type="http://schemas.openxmlformats.org/officeDocument/2006/relationships/hyperlink" Target="http://lssggzy.lishui.gov.cn/art/2022/9/9/art_1229661812_188200.html" TargetMode="External"/><Relationship Id="rId1462" Type="http://schemas.openxmlformats.org/officeDocument/2006/relationships/hyperlink" Target="http://lssggzy.lishui.gov.cn/art/2022/9/9/art_1229661812_188197.html" TargetMode="External"/><Relationship Id="rId1461" Type="http://schemas.openxmlformats.org/officeDocument/2006/relationships/hyperlink" Target="http://lssggzy.lishui.gov.cn/art/2022/9/9/art_1229662124_188332.html" TargetMode="External"/><Relationship Id="rId1460" Type="http://schemas.openxmlformats.org/officeDocument/2006/relationships/hyperlink" Target="http://lssggzy.lishui.gov.cn/art/2022/9/8/art_1229661852_188082.html" TargetMode="External"/><Relationship Id="rId146" Type="http://schemas.openxmlformats.org/officeDocument/2006/relationships/hyperlink" Target="http://lssggzy.lishui.gov.cn/art/2023/5/19/art_1229661812_212074.html" TargetMode="External"/><Relationship Id="rId1459" Type="http://schemas.openxmlformats.org/officeDocument/2006/relationships/hyperlink" Target="http://lssggzy.lishui.gov.cn/art/2022/9/8/art_1229661956_188513.html" TargetMode="External"/><Relationship Id="rId1458" Type="http://schemas.openxmlformats.org/officeDocument/2006/relationships/hyperlink" Target="http://lssggzy.lishui.gov.cn/art/2022/9/8/art_1229661812_188193.html" TargetMode="External"/><Relationship Id="rId1457" Type="http://schemas.openxmlformats.org/officeDocument/2006/relationships/hyperlink" Target="http://lssggzy.lishui.gov.cn/art/2022/9/8/art_1229661812_188423.html" TargetMode="External"/><Relationship Id="rId1456" Type="http://schemas.openxmlformats.org/officeDocument/2006/relationships/hyperlink" Target="http://lssggzy.lishui.gov.cn/art/2022/9/8/art_1229662124_188126.html" TargetMode="External"/><Relationship Id="rId1455" Type="http://schemas.openxmlformats.org/officeDocument/2006/relationships/hyperlink" Target="http://lssggzy.lishui.gov.cn/art/2022/9/8/art_1229662190_187838.html" TargetMode="External"/><Relationship Id="rId1454" Type="http://schemas.openxmlformats.org/officeDocument/2006/relationships/hyperlink" Target="http://lssggzy.lishui.gov.cn/art/2022/9/8/art_1229661852_188087.html" TargetMode="External"/><Relationship Id="rId1453" Type="http://schemas.openxmlformats.org/officeDocument/2006/relationships/hyperlink" Target="http://lssggzy.lishui.gov.cn/art/2022/9/7/art_1229662089_187846.html" TargetMode="External"/><Relationship Id="rId1452" Type="http://schemas.openxmlformats.org/officeDocument/2006/relationships/hyperlink" Target="http://lssggzy.lishui.gov.cn/art/2022/9/7/art_1229662190_187830.html" TargetMode="External"/><Relationship Id="rId1451" Type="http://schemas.openxmlformats.org/officeDocument/2006/relationships/hyperlink" Target="http://lssggzy.lishui.gov.cn/art/2022/9/7/art_1229661852_188077.html" TargetMode="External"/><Relationship Id="rId1450" Type="http://schemas.openxmlformats.org/officeDocument/2006/relationships/hyperlink" Target="http://lssggzy.lishui.gov.cn/art/2022/9/7/art_1229662056_187953.html" TargetMode="External"/><Relationship Id="rId145" Type="http://schemas.openxmlformats.org/officeDocument/2006/relationships/hyperlink" Target="http://lssggzy.lishui.gov.cn/art/2023/5/18/art_1229661956_211978.html" TargetMode="External"/><Relationship Id="rId1449" Type="http://schemas.openxmlformats.org/officeDocument/2006/relationships/hyperlink" Target="http://lssggzy.lishui.gov.cn/art/2022/9/7/art_1229661956_188512.html" TargetMode="External"/><Relationship Id="rId1448" Type="http://schemas.openxmlformats.org/officeDocument/2006/relationships/hyperlink" Target="http://lssggzy.lishui.gov.cn/art/2022/9/6/art_1229661812_188189.html" TargetMode="External"/><Relationship Id="rId1447" Type="http://schemas.openxmlformats.org/officeDocument/2006/relationships/hyperlink" Target="http://lssggzy.lishui.gov.cn/art/2022/9/6/art_1229661812_188427.html" TargetMode="External"/><Relationship Id="rId1446" Type="http://schemas.openxmlformats.org/officeDocument/2006/relationships/hyperlink" Target="http://lssggzy.lishui.gov.cn/art/2022/9/6/art_1229662124_188339.html" TargetMode="External"/><Relationship Id="rId1445" Type="http://schemas.openxmlformats.org/officeDocument/2006/relationships/hyperlink" Target="http://lssggzy.lishui.gov.cn/art/2022/9/6/art_1229662124_188123.html" TargetMode="External"/><Relationship Id="rId1444" Type="http://schemas.openxmlformats.org/officeDocument/2006/relationships/hyperlink" Target="http://lssggzy.lishui.gov.cn/art/2022/9/6/art_1229661812_188470.html" TargetMode="External"/><Relationship Id="rId1443" Type="http://schemas.openxmlformats.org/officeDocument/2006/relationships/hyperlink" Target="http://lssggzy.lishui.gov.cn/art/2022/9/5/art_1229661812_188186.html" TargetMode="External"/><Relationship Id="rId1442" Type="http://schemas.openxmlformats.org/officeDocument/2006/relationships/hyperlink" Target="http://lssggzy.lishui.gov.cn/art/2022/9/5/art_1229662124_188120.html" TargetMode="External"/><Relationship Id="rId1441" Type="http://schemas.openxmlformats.org/officeDocument/2006/relationships/hyperlink" Target="http://lssggzy.lishui.gov.cn/art/2022/9/5/art_1229662124_188357.html" TargetMode="External"/><Relationship Id="rId1440" Type="http://schemas.openxmlformats.org/officeDocument/2006/relationships/hyperlink" Target="http://lssggzy.lishui.gov.cn/art/2022/9/5/art_1229661812_188434.html" TargetMode="External"/><Relationship Id="rId144" Type="http://schemas.openxmlformats.org/officeDocument/2006/relationships/hyperlink" Target="http://lssggzy.lishui.gov.cn/art/2023/5/18/art_1229662157_211980.html" TargetMode="External"/><Relationship Id="rId1439" Type="http://schemas.openxmlformats.org/officeDocument/2006/relationships/hyperlink" Target="http://lssggzy.lishui.gov.cn/art/2022/9/5/art_1229661812_188184.html" TargetMode="External"/><Relationship Id="rId1438" Type="http://schemas.openxmlformats.org/officeDocument/2006/relationships/hyperlink" Target="http://lssggzy.lishui.gov.cn/art/2022/9/5/art_1229661956_188509.html" TargetMode="External"/><Relationship Id="rId1437" Type="http://schemas.openxmlformats.org/officeDocument/2006/relationships/hyperlink" Target="http://lssggzy.lishui.gov.cn/art/2022/9/5/art_1229661956_188510.html" TargetMode="External"/><Relationship Id="rId1436" Type="http://schemas.openxmlformats.org/officeDocument/2006/relationships/hyperlink" Target="http://lssggzy.lishui.gov.cn/art/2022/9/2/art_1229662124_188116.html" TargetMode="External"/><Relationship Id="rId1435" Type="http://schemas.openxmlformats.org/officeDocument/2006/relationships/hyperlink" Target="http://lssggzy.lishui.gov.cn/art/2022/9/2/art_1229662124_188349.html" TargetMode="External"/><Relationship Id="rId1434" Type="http://schemas.openxmlformats.org/officeDocument/2006/relationships/hyperlink" Target="http://lssggzy.lishui.gov.cn/art/2022/9/2/art_1229661812_188430.html" TargetMode="External"/><Relationship Id="rId1433" Type="http://schemas.openxmlformats.org/officeDocument/2006/relationships/hyperlink" Target="http://lssggzy.lishui.gov.cn/art/2022/9/2/art_1229661812_188181.html" TargetMode="External"/><Relationship Id="rId1432" Type="http://schemas.openxmlformats.org/officeDocument/2006/relationships/hyperlink" Target="http://lssggzy.lishui.gov.cn/art/2022/9/2/art_1229661852_188072.html" TargetMode="External"/><Relationship Id="rId1431" Type="http://schemas.openxmlformats.org/officeDocument/2006/relationships/hyperlink" Target="http://lssggzy.lishui.gov.cn/art/2022/9/2/art_1229661852_188067.html" TargetMode="External"/><Relationship Id="rId1430" Type="http://schemas.openxmlformats.org/officeDocument/2006/relationships/hyperlink" Target="http://lssggzy.lishui.gov.cn/art/2022/9/2/art_1229661989_188050.html" TargetMode="External"/><Relationship Id="rId143" Type="http://schemas.openxmlformats.org/officeDocument/2006/relationships/hyperlink" Target="http://lssggzy.lishui.gov.cn/art/2023/5/18/art_1229662124_211974.html" TargetMode="External"/><Relationship Id="rId1429" Type="http://schemas.openxmlformats.org/officeDocument/2006/relationships/hyperlink" Target="http://lssggzy.lishui.gov.cn/art/2022/9/1/art_1229662157_188020.html" TargetMode="External"/><Relationship Id="rId1428" Type="http://schemas.openxmlformats.org/officeDocument/2006/relationships/hyperlink" Target="http://lssggzy.lishui.gov.cn/art/2022/8/31/art_1229661812_188176.html" TargetMode="External"/><Relationship Id="rId1427" Type="http://schemas.openxmlformats.org/officeDocument/2006/relationships/hyperlink" Target="http://lssggzy.lishui.gov.cn/art/2022/8/31/art_1229662190_187821.html" TargetMode="External"/><Relationship Id="rId1426" Type="http://schemas.openxmlformats.org/officeDocument/2006/relationships/hyperlink" Target="http://lssggzy.lishui.gov.cn/art/2022/8/31/art_1229661812_188436.html" TargetMode="External"/><Relationship Id="rId1425" Type="http://schemas.openxmlformats.org/officeDocument/2006/relationships/hyperlink" Target="http://lssggzy.lishui.gov.cn/art/2022/8/31/art_1229661956_188507.html" TargetMode="External"/><Relationship Id="rId1424" Type="http://schemas.openxmlformats.org/officeDocument/2006/relationships/hyperlink" Target="http://lssggzy.lishui.gov.cn/art/2022/8/31/art_1229662056_187946.html" TargetMode="External"/><Relationship Id="rId1423" Type="http://schemas.openxmlformats.org/officeDocument/2006/relationships/hyperlink" Target="http://lssggzy.lishui.gov.cn/art/2022/8/31/art_1229661956_188508.html" TargetMode="External"/><Relationship Id="rId1422" Type="http://schemas.openxmlformats.org/officeDocument/2006/relationships/hyperlink" Target="http://lssggzy.lishui.gov.cn/art/2022/8/31/art_1229662124_188113.html" TargetMode="External"/><Relationship Id="rId1421" Type="http://schemas.openxmlformats.org/officeDocument/2006/relationships/hyperlink" Target="http://lssggzy.lishui.gov.cn/art/2022/8/31/art_1229661812_188173.html" TargetMode="External"/><Relationship Id="rId1420" Type="http://schemas.openxmlformats.org/officeDocument/2006/relationships/hyperlink" Target="http://lssggzy.lishui.gov.cn/art/2022/8/31/art_1229661812_188563.html" TargetMode="External"/><Relationship Id="rId142" Type="http://schemas.openxmlformats.org/officeDocument/2006/relationships/hyperlink" Target="http://lssggzy.lishui.gov.cn/art/2023/5/18/art_1229661989_211972.html" TargetMode="External"/><Relationship Id="rId1419" Type="http://schemas.openxmlformats.org/officeDocument/2006/relationships/hyperlink" Target="http://lssggzy.lishui.gov.cn/art/2022/8/31/art_1229662056_187938.html" TargetMode="External"/><Relationship Id="rId1418" Type="http://schemas.openxmlformats.org/officeDocument/2006/relationships/hyperlink" Target="http://lssggzy.lishui.gov.cn/art/2022/8/31/art_1229662124_188341.html" TargetMode="External"/><Relationship Id="rId1417" Type="http://schemas.openxmlformats.org/officeDocument/2006/relationships/hyperlink" Target="http://lssggzy.lishui.gov.cn/art/2022/8/31/art_1229661812_188433.html" TargetMode="External"/><Relationship Id="rId1416" Type="http://schemas.openxmlformats.org/officeDocument/2006/relationships/hyperlink" Target="http://lssggzy.lishui.gov.cn/art/2022/8/31/art_1229661812_188179.html" TargetMode="External"/><Relationship Id="rId1415" Type="http://schemas.openxmlformats.org/officeDocument/2006/relationships/hyperlink" Target="http://lssggzy.lishui.gov.cn/art/2022/8/30/art_1229661812_188432.html" TargetMode="External"/><Relationship Id="rId1414" Type="http://schemas.openxmlformats.org/officeDocument/2006/relationships/hyperlink" Target="http://lssggzy.lishui.gov.cn/art/2022/8/30/art_1229662157_188012.html" TargetMode="External"/><Relationship Id="rId1413" Type="http://schemas.openxmlformats.org/officeDocument/2006/relationships/hyperlink" Target="http://lssggzy.lishui.gov.cn/art/2022/8/30/art_1229661956_188506.html" TargetMode="External"/><Relationship Id="rId1412" Type="http://schemas.openxmlformats.org/officeDocument/2006/relationships/hyperlink" Target="http://lssggzy.lishui.gov.cn/art/2022/8/30/art_1229661812_188170.html" TargetMode="External"/><Relationship Id="rId1411" Type="http://schemas.openxmlformats.org/officeDocument/2006/relationships/hyperlink" Target="http://lssggzy.lishui.gov.cn/art/2022/8/30/art_1229662124_188105.html" TargetMode="External"/><Relationship Id="rId1410" Type="http://schemas.openxmlformats.org/officeDocument/2006/relationships/hyperlink" Target="http://lssggzy.lishui.gov.cn/art/2022/8/30/art_1229662124_188109.html" TargetMode="External"/><Relationship Id="rId141" Type="http://schemas.openxmlformats.org/officeDocument/2006/relationships/hyperlink" Target="http://lssggzy.lishui.gov.cn/art/2023/5/17/art_1229661989_211796.html" TargetMode="External"/><Relationship Id="rId1409" Type="http://schemas.openxmlformats.org/officeDocument/2006/relationships/hyperlink" Target="http://lssggzy.lishui.gov.cn/art/2022/8/30/art_1229662124_188362.html" TargetMode="External"/><Relationship Id="rId1408" Type="http://schemas.openxmlformats.org/officeDocument/2006/relationships/hyperlink" Target="http://lssggzy.lishui.gov.cn/art/2022/8/30/art_1229662124_188342.html" TargetMode="External"/><Relationship Id="rId1407" Type="http://schemas.openxmlformats.org/officeDocument/2006/relationships/hyperlink" Target="http://lssggzy.lishui.gov.cn/art/2022/8/29/art_1229661812_188166.html" TargetMode="External"/><Relationship Id="rId1406" Type="http://schemas.openxmlformats.org/officeDocument/2006/relationships/hyperlink" Target="http://lssggzy.lishui.gov.cn/art/2022/8/29/art_1229661812_188554.html" TargetMode="External"/><Relationship Id="rId1405" Type="http://schemas.openxmlformats.org/officeDocument/2006/relationships/hyperlink" Target="http://lssggzy.lishui.gov.cn/art/2022/8/29/art_1229661956_188505.html" TargetMode="External"/><Relationship Id="rId1404" Type="http://schemas.openxmlformats.org/officeDocument/2006/relationships/hyperlink" Target="http://lssggzy.lishui.gov.cn/art/2022/8/29/art_1229661812_188167.html" TargetMode="External"/><Relationship Id="rId1403" Type="http://schemas.openxmlformats.org/officeDocument/2006/relationships/hyperlink" Target="http://lssggzy.lishui.gov.cn/art/2022/8/29/art_1229662089_187836.html" TargetMode="External"/><Relationship Id="rId1402" Type="http://schemas.openxmlformats.org/officeDocument/2006/relationships/hyperlink" Target="http://lssggzy.lishui.gov.cn/art/2022/8/29/art_1229661852_188062.html" TargetMode="External"/><Relationship Id="rId1401" Type="http://schemas.openxmlformats.org/officeDocument/2006/relationships/hyperlink" Target="http://lssggzy.lishui.gov.cn/art/2022/8/26/art_1229662056_187923.html" TargetMode="External"/><Relationship Id="rId1400" Type="http://schemas.openxmlformats.org/officeDocument/2006/relationships/hyperlink" Target="http://lssggzy.lishui.gov.cn/art/2022/8/26/art_1229662124_188096.html" TargetMode="External"/><Relationship Id="rId140" Type="http://schemas.openxmlformats.org/officeDocument/2006/relationships/hyperlink" Target="http://lssggzy.lishui.gov.cn/art/2023/5/17/art_1229661956_211847.html" TargetMode="External"/><Relationship Id="rId14" Type="http://schemas.openxmlformats.org/officeDocument/2006/relationships/hyperlink" Target="http://lssggzy.lishui.gov.cn/art/2022/1/11/art_1229662124_187579.html" TargetMode="External"/><Relationship Id="rId1399" Type="http://schemas.openxmlformats.org/officeDocument/2006/relationships/hyperlink" Target="http://lssggzy.lishui.gov.cn/art/2022/8/26/art_1229662124_188334.html" TargetMode="External"/><Relationship Id="rId1398" Type="http://schemas.openxmlformats.org/officeDocument/2006/relationships/hyperlink" Target="http://lssggzy.lishui.gov.cn/art/2022/8/26/art_1229661812_188156.html" TargetMode="External"/><Relationship Id="rId1397" Type="http://schemas.openxmlformats.org/officeDocument/2006/relationships/hyperlink" Target="http://lssggzy.lishui.gov.cn/art/2022/8/26/art_1229662056_187928.html" TargetMode="External"/><Relationship Id="rId1396" Type="http://schemas.openxmlformats.org/officeDocument/2006/relationships/hyperlink" Target="http://lssggzy.lishui.gov.cn/art/2022/8/26/art_1229662124_188090.html" TargetMode="External"/><Relationship Id="rId1395" Type="http://schemas.openxmlformats.org/officeDocument/2006/relationships/hyperlink" Target="http://lssggzy.lishui.gov.cn/art/2022/8/26/art_1229662124_188340.html" TargetMode="External"/><Relationship Id="rId1394" Type="http://schemas.openxmlformats.org/officeDocument/2006/relationships/hyperlink" Target="http://lssggzy.lishui.gov.cn/art/2022/8/26/art_1229662157_188005.html" TargetMode="External"/><Relationship Id="rId1393" Type="http://schemas.openxmlformats.org/officeDocument/2006/relationships/hyperlink" Target="http://lssggzy.lishui.gov.cn/art/2022/8/26/art_1229662124_188333.html" TargetMode="External"/><Relationship Id="rId1392" Type="http://schemas.openxmlformats.org/officeDocument/2006/relationships/hyperlink" Target="http://lssggzy.lishui.gov.cn/art/2022/8/26/art_1229661812_188163.html" TargetMode="External"/><Relationship Id="rId1391" Type="http://schemas.openxmlformats.org/officeDocument/2006/relationships/hyperlink" Target="http://lssggzy.lishui.gov.cn/art/2022/8/26/art_1229662124_188101.html" TargetMode="External"/><Relationship Id="rId1390" Type="http://schemas.openxmlformats.org/officeDocument/2006/relationships/hyperlink" Target="http://lssggzy.lishui.gov.cn/art/2022/8/25/art_1229661812_188153.html" TargetMode="External"/><Relationship Id="rId139" Type="http://schemas.openxmlformats.org/officeDocument/2006/relationships/hyperlink" Target="http://lssggzy.lishui.gov.cn/art/2023/5/17/art_1229661956_211863.html" TargetMode="External"/><Relationship Id="rId1389" Type="http://schemas.openxmlformats.org/officeDocument/2006/relationships/hyperlink" Target="http://lssggzy.lishui.gov.cn/art/2022/8/25/art_1229661956_188504.html" TargetMode="External"/><Relationship Id="rId1388" Type="http://schemas.openxmlformats.org/officeDocument/2006/relationships/hyperlink" Target="http://lssggzy.lishui.gov.cn/art/2022/8/25/art_1229661812_188561.html" TargetMode="External"/><Relationship Id="rId1387" Type="http://schemas.openxmlformats.org/officeDocument/2006/relationships/hyperlink" Target="http://lssggzy.lishui.gov.cn/art/2022/8/25/art_1229661812_188150.html" TargetMode="External"/><Relationship Id="rId1386" Type="http://schemas.openxmlformats.org/officeDocument/2006/relationships/hyperlink" Target="http://lssggzy.lishui.gov.cn/art/2022/8/25/art_1229661812_188549.html" TargetMode="External"/><Relationship Id="rId1385" Type="http://schemas.openxmlformats.org/officeDocument/2006/relationships/hyperlink" Target="http://lssggzy.lishui.gov.cn/art/2022/8/25/art_1229662089_187828.html" TargetMode="External"/><Relationship Id="rId1384" Type="http://schemas.openxmlformats.org/officeDocument/2006/relationships/hyperlink" Target="http://lssggzy.lishui.gov.cn/art/2022/8/25/art_1229661812_188147.html" TargetMode="External"/><Relationship Id="rId1383" Type="http://schemas.openxmlformats.org/officeDocument/2006/relationships/hyperlink" Target="http://lssggzy.lishui.gov.cn/art/2022/8/25/art_1229661812_188144.html" TargetMode="External"/><Relationship Id="rId1382" Type="http://schemas.openxmlformats.org/officeDocument/2006/relationships/hyperlink" Target="http://lssggzy.lishui.gov.cn/art/2022/8/25/art_1229662190_187813.html" TargetMode="External"/><Relationship Id="rId1381" Type="http://schemas.openxmlformats.org/officeDocument/2006/relationships/hyperlink" Target="http://lssggzy.lishui.gov.cn/art/2022/8/24/art_1229661812_188138.html" TargetMode="External"/><Relationship Id="rId1380" Type="http://schemas.openxmlformats.org/officeDocument/2006/relationships/hyperlink" Target="http://lssggzy.lishui.gov.cn/art/2022/8/24/art_1229662124_188084.html" TargetMode="External"/><Relationship Id="rId138" Type="http://schemas.openxmlformats.org/officeDocument/2006/relationships/hyperlink" Target="http://lssggzy.lishui.gov.cn/art/2023/5/17/art_1229661956_211702.html" TargetMode="External"/><Relationship Id="rId1379" Type="http://schemas.openxmlformats.org/officeDocument/2006/relationships/hyperlink" Target="http://lssggzy.lishui.gov.cn/art/2022/8/24/art_1229662089_187820.html" TargetMode="External"/><Relationship Id="rId1378" Type="http://schemas.openxmlformats.org/officeDocument/2006/relationships/hyperlink" Target="http://lssggzy.lishui.gov.cn/art/2022/8/24/art_1229662124_188343.html" TargetMode="External"/><Relationship Id="rId1377" Type="http://schemas.openxmlformats.org/officeDocument/2006/relationships/hyperlink" Target="http://lssggzy.lishui.gov.cn/art/2022/8/24/art_1229662056_187918.html" TargetMode="External"/><Relationship Id="rId1376" Type="http://schemas.openxmlformats.org/officeDocument/2006/relationships/hyperlink" Target="http://lssggzy.lishui.gov.cn/art/2022/8/24/art_1229661812_188446.html" TargetMode="External"/><Relationship Id="rId1375" Type="http://schemas.openxmlformats.org/officeDocument/2006/relationships/hyperlink" Target="http://lssggzy.lishui.gov.cn/art/2022/8/24/art_1229661812_188141.html" TargetMode="External"/><Relationship Id="rId1374" Type="http://schemas.openxmlformats.org/officeDocument/2006/relationships/hyperlink" Target="http://lssggzy.lishui.gov.cn/art/2022/8/23/art_1229662124_188363.html" TargetMode="External"/><Relationship Id="rId1373" Type="http://schemas.openxmlformats.org/officeDocument/2006/relationships/hyperlink" Target="http://lssggzy.lishui.gov.cn/art/2022/8/23/art_1229661852_188057.html" TargetMode="External"/><Relationship Id="rId1372" Type="http://schemas.openxmlformats.org/officeDocument/2006/relationships/hyperlink" Target="http://lssggzy.lishui.gov.cn/art/2022/8/23/art_1229661956_188503.html" TargetMode="External"/><Relationship Id="rId1371" Type="http://schemas.openxmlformats.org/officeDocument/2006/relationships/hyperlink" Target="http://lssggzy.lishui.gov.cn/art/2022/8/23/art_1229661852_188054.html" TargetMode="External"/><Relationship Id="rId1370" Type="http://schemas.openxmlformats.org/officeDocument/2006/relationships/hyperlink" Target="http://lssggzy.lishui.gov.cn/art/2022/8/23/art_1229661812_188550.html" TargetMode="External"/><Relationship Id="rId137" Type="http://schemas.openxmlformats.org/officeDocument/2006/relationships/hyperlink" Target="http://lssggzy.lishui.gov.cn/art/2023/5/16/art_1229662056_211707.html" TargetMode="External"/><Relationship Id="rId1369" Type="http://schemas.openxmlformats.org/officeDocument/2006/relationships/hyperlink" Target="http://lssggzy.lishui.gov.cn/art/2022/8/23/art_1229661812_188130.html" TargetMode="External"/><Relationship Id="rId1368" Type="http://schemas.openxmlformats.org/officeDocument/2006/relationships/hyperlink" Target="http://lssggzy.lishui.gov.cn/art/2022/8/23/art_1229661812_188127.html" TargetMode="External"/><Relationship Id="rId1367" Type="http://schemas.openxmlformats.org/officeDocument/2006/relationships/hyperlink" Target="http://lssggzy.lishui.gov.cn/art/2022/8/23/art_1229661812_188135.html" TargetMode="External"/><Relationship Id="rId1366" Type="http://schemas.openxmlformats.org/officeDocument/2006/relationships/hyperlink" Target="http://lssggzy.lishui.gov.cn/art/2022/8/23/art_1229661812_188133.html" TargetMode="External"/><Relationship Id="rId1365" Type="http://schemas.openxmlformats.org/officeDocument/2006/relationships/hyperlink" Target="http://lssggzy.lishui.gov.cn/art/2022/8/23/art_1229661812_188552.html" TargetMode="External"/><Relationship Id="rId1364" Type="http://schemas.openxmlformats.org/officeDocument/2006/relationships/hyperlink" Target="http://lssggzy.lishui.gov.cn/art/2022/8/23/art_1229661989_188044.html" TargetMode="External"/><Relationship Id="rId1363" Type="http://schemas.openxmlformats.org/officeDocument/2006/relationships/hyperlink" Target="http://lssggzy.lishui.gov.cn/art/2022/8/23/art_1229661923_187632.html" TargetMode="External"/><Relationship Id="rId1362" Type="http://schemas.openxmlformats.org/officeDocument/2006/relationships/hyperlink" Target="http://lssggzy.lishui.gov.cn/art/2022/8/22/art_1229662124_188345.html" TargetMode="External"/><Relationship Id="rId1361" Type="http://schemas.openxmlformats.org/officeDocument/2006/relationships/hyperlink" Target="http://lssggzy.lishui.gov.cn/art/2022/8/22/art_1229662124_188351.html" TargetMode="External"/><Relationship Id="rId1360" Type="http://schemas.openxmlformats.org/officeDocument/2006/relationships/hyperlink" Target="http://lssggzy.lishui.gov.cn/art/2022/8/22/art_1229661812_188441.html" TargetMode="External"/><Relationship Id="rId136" Type="http://schemas.openxmlformats.org/officeDocument/2006/relationships/hyperlink" Target="http://lssggzy.lishui.gov.cn/art/2023/5/16/art_1229662124_211017.html" TargetMode="External"/><Relationship Id="rId1359" Type="http://schemas.openxmlformats.org/officeDocument/2006/relationships/hyperlink" Target="http://lssggzy.lishui.gov.cn/art/2022/8/22/art_1229661956_188502.html" TargetMode="External"/><Relationship Id="rId1358" Type="http://schemas.openxmlformats.org/officeDocument/2006/relationships/hyperlink" Target="http://lssggzy.lishui.gov.cn/art/2022/8/19/art_1229662124_188080.html" TargetMode="External"/><Relationship Id="rId1357" Type="http://schemas.openxmlformats.org/officeDocument/2006/relationships/hyperlink" Target="http://lssggzy.lishui.gov.cn/art/2022/8/19/art_1229661956_188501.html" TargetMode="External"/><Relationship Id="rId1356" Type="http://schemas.openxmlformats.org/officeDocument/2006/relationships/hyperlink" Target="http://lssggzy.lishui.gov.cn/art/2022/8/18/art_1229661812_188442.html" TargetMode="External"/><Relationship Id="rId1355" Type="http://schemas.openxmlformats.org/officeDocument/2006/relationships/hyperlink" Target="http://lssggzy.lishui.gov.cn/art/2022/8/18/art_1229662124_188069.html" TargetMode="External"/><Relationship Id="rId1354" Type="http://schemas.openxmlformats.org/officeDocument/2006/relationships/hyperlink" Target="http://lssggzy.lishui.gov.cn/art/2022/8/18/art_1229662124_188063.html" TargetMode="External"/><Relationship Id="rId1353" Type="http://schemas.openxmlformats.org/officeDocument/2006/relationships/hyperlink" Target="http://lssggzy.lishui.gov.cn/art/2022/8/18/art_1229662124_188074.html" TargetMode="External"/><Relationship Id="rId1352" Type="http://schemas.openxmlformats.org/officeDocument/2006/relationships/hyperlink" Target="http://lssggzy.lishui.gov.cn/art/2022/8/18/art_1229662124_188348.html" TargetMode="External"/><Relationship Id="rId1351" Type="http://schemas.openxmlformats.org/officeDocument/2006/relationships/hyperlink" Target="http://lssggzy.lishui.gov.cn/art/2022/8/18/art_1229662157_187992.html" TargetMode="External"/><Relationship Id="rId1350" Type="http://schemas.openxmlformats.org/officeDocument/2006/relationships/hyperlink" Target="http://lssggzy.lishui.gov.cn/art/2022/8/18/art_1229662157_187997.html" TargetMode="External"/><Relationship Id="rId135" Type="http://schemas.openxmlformats.org/officeDocument/2006/relationships/hyperlink" Target="http://lssggzy.lishui.gov.cn/art/2023/5/15/art_1229661956_211553.html" TargetMode="External"/><Relationship Id="rId1349" Type="http://schemas.openxmlformats.org/officeDocument/2006/relationships/hyperlink" Target="http://lssggzy.lishui.gov.cn/art/2022/8/18/art_1229662124_188377.html" TargetMode="External"/><Relationship Id="rId1348" Type="http://schemas.openxmlformats.org/officeDocument/2006/relationships/hyperlink" Target="http://lssggzy.lishui.gov.cn/art/2022/8/17/art_1229662157_187976.html" TargetMode="External"/><Relationship Id="rId1347" Type="http://schemas.openxmlformats.org/officeDocument/2006/relationships/hyperlink" Target="http://lssggzy.lishui.gov.cn/art/2022/8/17/art_1229662124_188347.html" TargetMode="External"/><Relationship Id="rId1346" Type="http://schemas.openxmlformats.org/officeDocument/2006/relationships/hyperlink" Target="http://lssggzy.lishui.gov.cn/art/2022/8/17/art_1229662124_188059.html" TargetMode="External"/><Relationship Id="rId1345" Type="http://schemas.openxmlformats.org/officeDocument/2006/relationships/hyperlink" Target="http://lssggzy.lishui.gov.cn/art/2022/8/17/art_1229662056_187911.html" TargetMode="External"/><Relationship Id="rId1344" Type="http://schemas.openxmlformats.org/officeDocument/2006/relationships/hyperlink" Target="http://lssggzy.lishui.gov.cn/art/2022/8/17/art_1229661852_188048.html" TargetMode="External"/><Relationship Id="rId1343" Type="http://schemas.openxmlformats.org/officeDocument/2006/relationships/hyperlink" Target="http://lssggzy.lishui.gov.cn/art/2022/8/17/art_1229662157_187984.html" TargetMode="External"/><Relationship Id="rId1342" Type="http://schemas.openxmlformats.org/officeDocument/2006/relationships/hyperlink" Target="http://lssggzy.lishui.gov.cn/art/2022/8/16/art_1229661852_188030.html" TargetMode="External"/><Relationship Id="rId1341" Type="http://schemas.openxmlformats.org/officeDocument/2006/relationships/hyperlink" Target="http://lssggzy.lishui.gov.cn/art/2022/8/16/art_1229662124_188352.html" TargetMode="External"/><Relationship Id="rId1340" Type="http://schemas.openxmlformats.org/officeDocument/2006/relationships/hyperlink" Target="http://lssggzy.lishui.gov.cn/art/2022/8/16/art_1229661812_188124.html" TargetMode="External"/><Relationship Id="rId134" Type="http://schemas.openxmlformats.org/officeDocument/2006/relationships/hyperlink" Target="http://lssggzy.lishui.gov.cn/art/2023/5/15/art_1229662089_211424.html" TargetMode="External"/><Relationship Id="rId1339" Type="http://schemas.openxmlformats.org/officeDocument/2006/relationships/hyperlink" Target="http://lssggzy.lishui.gov.cn/art/2022/8/16/art_1229661812_188447.html" TargetMode="External"/><Relationship Id="rId1338" Type="http://schemas.openxmlformats.org/officeDocument/2006/relationships/hyperlink" Target="http://lssggzy.lishui.gov.cn/art/2022/8/16/art_1229661956_188499.html" TargetMode="External"/><Relationship Id="rId1337" Type="http://schemas.openxmlformats.org/officeDocument/2006/relationships/hyperlink" Target="http://lssggzy.lishui.gov.cn/art/2022/8/16/art_1229662124_188053.html" TargetMode="External"/><Relationship Id="rId1336" Type="http://schemas.openxmlformats.org/officeDocument/2006/relationships/hyperlink" Target="http://lssggzy.lishui.gov.cn/art/2022/8/16/art_1229661956_188500.html" TargetMode="External"/><Relationship Id="rId1335" Type="http://schemas.openxmlformats.org/officeDocument/2006/relationships/hyperlink" Target="http://lssggzy.lishui.gov.cn/art/2022/8/16/art_1229662124_188046.html" TargetMode="External"/><Relationship Id="rId1334" Type="http://schemas.openxmlformats.org/officeDocument/2006/relationships/hyperlink" Target="http://lssggzy.lishui.gov.cn/art/2022/8/16/art_1229662124_188353.html" TargetMode="External"/><Relationship Id="rId1333" Type="http://schemas.openxmlformats.org/officeDocument/2006/relationships/hyperlink" Target="http://lssggzy.lishui.gov.cn/art/2022/8/16/art_1229661852_188042.html" TargetMode="External"/><Relationship Id="rId1332" Type="http://schemas.openxmlformats.org/officeDocument/2006/relationships/hyperlink" Target="http://lssggzy.lishui.gov.cn/art/2022/8/16/art_1229661852_188036.html" TargetMode="External"/><Relationship Id="rId1331" Type="http://schemas.openxmlformats.org/officeDocument/2006/relationships/hyperlink" Target="http://lssggzy.lishui.gov.cn/art/2022/8/16/art_1229661989_188038.html" TargetMode="External"/><Relationship Id="rId1330" Type="http://schemas.openxmlformats.org/officeDocument/2006/relationships/hyperlink" Target="http://lssggzy.lishui.gov.cn/art/2022/8/16/art_1229662124_188354.html" TargetMode="External"/><Relationship Id="rId133" Type="http://schemas.openxmlformats.org/officeDocument/2006/relationships/hyperlink" Target="http://lssggzy.lishui.gov.cn/art/2023/5/15/art_1229661956_211524.html" TargetMode="External"/><Relationship Id="rId1329" Type="http://schemas.openxmlformats.org/officeDocument/2006/relationships/hyperlink" Target="http://lssggzy.lishui.gov.cn/art/2022/8/16/art_1229662124_188041.html" TargetMode="External"/><Relationship Id="rId1328" Type="http://schemas.openxmlformats.org/officeDocument/2006/relationships/hyperlink" Target="http://lssggzy.lishui.gov.cn/art/2022/8/16/art_1229661812_188556.html" TargetMode="External"/><Relationship Id="rId1327" Type="http://schemas.openxmlformats.org/officeDocument/2006/relationships/hyperlink" Target="http://lssggzy.lishui.gov.cn/art/2022/8/15/art_1229661852_188015.html" TargetMode="External"/><Relationship Id="rId1326" Type="http://schemas.openxmlformats.org/officeDocument/2006/relationships/hyperlink" Target="http://lssggzy.lishui.gov.cn/art/2022/8/15/art_1229661812_188121.html" TargetMode="External"/><Relationship Id="rId1325" Type="http://schemas.openxmlformats.org/officeDocument/2006/relationships/hyperlink" Target="http://lssggzy.lishui.gov.cn/art/2022/8/15/art_1229661812_188555.html" TargetMode="External"/><Relationship Id="rId1324" Type="http://schemas.openxmlformats.org/officeDocument/2006/relationships/hyperlink" Target="http://lssggzy.lishui.gov.cn/art/2022/8/15/art_1229661852_188022.html" TargetMode="External"/><Relationship Id="rId1323" Type="http://schemas.openxmlformats.org/officeDocument/2006/relationships/hyperlink" Target="http://lssggzy.lishui.gov.cn/art/2022/8/15/art_1229661812_188557.html" TargetMode="External"/><Relationship Id="rId1322" Type="http://schemas.openxmlformats.org/officeDocument/2006/relationships/hyperlink" Target="http://lssggzy.lishui.gov.cn/art/2022/8/12/art_1229661812_188118.html" TargetMode="External"/><Relationship Id="rId1321" Type="http://schemas.openxmlformats.org/officeDocument/2006/relationships/hyperlink" Target="http://lssggzy.lishui.gov.cn/art/2022/8/12/art_1229662124_188364.html" TargetMode="External"/><Relationship Id="rId1320" Type="http://schemas.openxmlformats.org/officeDocument/2006/relationships/hyperlink" Target="http://lssggzy.lishui.gov.cn/art/2022/8/12/art_1229661812_188115.html" TargetMode="External"/><Relationship Id="rId132" Type="http://schemas.openxmlformats.org/officeDocument/2006/relationships/hyperlink" Target="http://lssggzy.lishui.gov.cn/art/2023/5/12/art_1229661852_211341.html" TargetMode="External"/><Relationship Id="rId1319" Type="http://schemas.openxmlformats.org/officeDocument/2006/relationships/hyperlink" Target="http://lssggzy.lishui.gov.cn/art/2022/8/12/art_1229662124_188027.html" TargetMode="External"/><Relationship Id="rId1318" Type="http://schemas.openxmlformats.org/officeDocument/2006/relationships/hyperlink" Target="http://lssggzy.lishui.gov.cn/art/2022/8/12/art_1229662124_188034.html" TargetMode="External"/><Relationship Id="rId1317" Type="http://schemas.openxmlformats.org/officeDocument/2006/relationships/hyperlink" Target="http://lssggzy.lishui.gov.cn/art/2022/8/12/art_1229662124_188356.html" TargetMode="External"/><Relationship Id="rId1316" Type="http://schemas.openxmlformats.org/officeDocument/2006/relationships/hyperlink" Target="http://lssggzy.lishui.gov.cn/art/2022/8/12/art_1229661812_188558.html" TargetMode="External"/><Relationship Id="rId1315" Type="http://schemas.openxmlformats.org/officeDocument/2006/relationships/hyperlink" Target="http://lssggzy.lishui.gov.cn/art/2022/8/12/art_1229662056_187903.html" TargetMode="External"/><Relationship Id="rId1314" Type="http://schemas.openxmlformats.org/officeDocument/2006/relationships/hyperlink" Target="http://lssggzy.lishui.gov.cn/art/2022/8/12/art_1229661812_188548.html" TargetMode="External"/><Relationship Id="rId1313" Type="http://schemas.openxmlformats.org/officeDocument/2006/relationships/hyperlink" Target="http://lssggzy.lishui.gov.cn/art/2022/8/11/art_1229661812_188106.html" TargetMode="External"/><Relationship Id="rId1312" Type="http://schemas.openxmlformats.org/officeDocument/2006/relationships/hyperlink" Target="http://lssggzy.lishui.gov.cn/art/2022/8/11/art_1229661812_188560.html" TargetMode="External"/><Relationship Id="rId1311" Type="http://schemas.openxmlformats.org/officeDocument/2006/relationships/hyperlink" Target="http://lssggzy.lishui.gov.cn/art/2022/8/11/art_1229661852_188008.html" TargetMode="External"/><Relationship Id="rId1310" Type="http://schemas.openxmlformats.org/officeDocument/2006/relationships/hyperlink" Target="http://lssggzy.lishui.gov.cn/art/2022/8/11/art_1229661812_188112.html" TargetMode="External"/><Relationship Id="rId131" Type="http://schemas.openxmlformats.org/officeDocument/2006/relationships/hyperlink" Target="http://lssggzy.lishui.gov.cn/art/2023/5/10/art_1229661956_211138.html" TargetMode="External"/><Relationship Id="rId1309" Type="http://schemas.openxmlformats.org/officeDocument/2006/relationships/hyperlink" Target="http://lssggzy.lishui.gov.cn/art/2022/8/11/art_1229662056_187895.html" TargetMode="External"/><Relationship Id="rId1308" Type="http://schemas.openxmlformats.org/officeDocument/2006/relationships/hyperlink" Target="http://lssggzy.lishui.gov.cn/art/2022/8/11/art_1229661812_188553.html" TargetMode="External"/><Relationship Id="rId1307" Type="http://schemas.openxmlformats.org/officeDocument/2006/relationships/hyperlink" Target="http://lssggzy.lishui.gov.cn/art/2022/8/11/art_1229661956_188498.html" TargetMode="External"/><Relationship Id="rId1306" Type="http://schemas.openxmlformats.org/officeDocument/2006/relationships/hyperlink" Target="http://lssggzy.lishui.gov.cn/art/2022/8/11/art_1229661812_188110.html" TargetMode="External"/><Relationship Id="rId1305" Type="http://schemas.openxmlformats.org/officeDocument/2006/relationships/hyperlink" Target="http://lssggzy.lishui.gov.cn/art/2022/8/10/art_1229662056_187885.html" TargetMode="External"/><Relationship Id="rId1304" Type="http://schemas.openxmlformats.org/officeDocument/2006/relationships/hyperlink" Target="http://lssggzy.lishui.gov.cn/art/2022/8/10/art_1229662089_187810.html" TargetMode="External"/><Relationship Id="rId1303" Type="http://schemas.openxmlformats.org/officeDocument/2006/relationships/hyperlink" Target="http://lssggzy.lishui.gov.cn/art/2022/8/10/art_1229661956_188497.html" TargetMode="External"/><Relationship Id="rId1302" Type="http://schemas.openxmlformats.org/officeDocument/2006/relationships/hyperlink" Target="http://lssggzy.lishui.gov.cn/art/2022/8/9/art_1229661812_188562.html" TargetMode="External"/><Relationship Id="rId1301" Type="http://schemas.openxmlformats.org/officeDocument/2006/relationships/hyperlink" Target="http://lssggzy.lishui.gov.cn/art/2022/8/9/art_1229662124_188021.html" TargetMode="External"/><Relationship Id="rId1300" Type="http://schemas.openxmlformats.org/officeDocument/2006/relationships/hyperlink" Target="http://lssggzy.lishui.gov.cn/art/2022/8/9/art_1229661812_188102.html" TargetMode="External"/><Relationship Id="rId130" Type="http://schemas.openxmlformats.org/officeDocument/2006/relationships/hyperlink" Target="http://lssggzy.lishui.gov.cn/art/2023/5/10/art_1229661852_211080.html" TargetMode="External"/><Relationship Id="rId13" Type="http://schemas.openxmlformats.org/officeDocument/2006/relationships/hyperlink" Target="http://lssggzy.lishui.gov.cn/art/2022/1/11/art_1229662190_187580.html" TargetMode="External"/><Relationship Id="rId1299" Type="http://schemas.openxmlformats.org/officeDocument/2006/relationships/hyperlink" Target="http://lssggzy.lishui.gov.cn/art/2022/8/9/art_1229662157_187969.html" TargetMode="External"/><Relationship Id="rId1298" Type="http://schemas.openxmlformats.org/officeDocument/2006/relationships/hyperlink" Target="http://lssggzy.lishui.gov.cn/art/2022/8/9/art_1229661956_188496.html" TargetMode="External"/><Relationship Id="rId1297" Type="http://schemas.openxmlformats.org/officeDocument/2006/relationships/hyperlink" Target="http://lssggzy.lishui.gov.cn/art/2022/8/8/art_1229661852_188001.html" TargetMode="External"/><Relationship Id="rId1296" Type="http://schemas.openxmlformats.org/officeDocument/2006/relationships/hyperlink" Target="http://lssggzy.lishui.gov.cn/art/2022/8/8/art_1229661812_188098.html" TargetMode="External"/><Relationship Id="rId1295" Type="http://schemas.openxmlformats.org/officeDocument/2006/relationships/hyperlink" Target="http://lssggzy.lishui.gov.cn/art/2022/8/8/art_1229661812_188565.html" TargetMode="External"/><Relationship Id="rId1294" Type="http://schemas.openxmlformats.org/officeDocument/2006/relationships/hyperlink" Target="http://lssggzy.lishui.gov.cn/art/2022/8/5/art_1229662124_188360.html" TargetMode="External"/><Relationship Id="rId1293" Type="http://schemas.openxmlformats.org/officeDocument/2006/relationships/hyperlink" Target="http://lssggzy.lishui.gov.cn/art/2022/8/5/art_1229661989_188032.html" TargetMode="External"/><Relationship Id="rId1292" Type="http://schemas.openxmlformats.org/officeDocument/2006/relationships/hyperlink" Target="http://lssggzy.lishui.gov.cn/art/2022/8/5/art_1229661812_188094.html" TargetMode="External"/><Relationship Id="rId1291" Type="http://schemas.openxmlformats.org/officeDocument/2006/relationships/hyperlink" Target="http://lssggzy.lishui.gov.cn/art/2022/8/5/art_1229662124_188014.html" TargetMode="External"/><Relationship Id="rId1290" Type="http://schemas.openxmlformats.org/officeDocument/2006/relationships/hyperlink" Target="http://lssggzy.lishui.gov.cn/art/2022/8/5/art_1229661956_188495.html" TargetMode="External"/><Relationship Id="rId129" Type="http://schemas.openxmlformats.org/officeDocument/2006/relationships/hyperlink" Target="http://lssggzy.lishui.gov.cn/art/2023/5/10/art_1229662190_211133.html" TargetMode="External"/><Relationship Id="rId1289" Type="http://schemas.openxmlformats.org/officeDocument/2006/relationships/hyperlink" Target="http://lssggzy.lishui.gov.cn/art/2022/8/5/art_1229662056_187877.html" TargetMode="External"/><Relationship Id="rId1288" Type="http://schemas.openxmlformats.org/officeDocument/2006/relationships/hyperlink" Target="http://lssggzy.lishui.gov.cn/art/2022/8/4/art_1229662124_188359.html" TargetMode="External"/><Relationship Id="rId1287" Type="http://schemas.openxmlformats.org/officeDocument/2006/relationships/hyperlink" Target="http://lssggzy.lishui.gov.cn/art/2022/8/4/art_1229662124_188007.html" TargetMode="External"/><Relationship Id="rId1286" Type="http://schemas.openxmlformats.org/officeDocument/2006/relationships/hyperlink" Target="http://lssggzy.lishui.gov.cn/art/2022/8/4/art_1229661812_188089.html" TargetMode="External"/><Relationship Id="rId1285" Type="http://schemas.openxmlformats.org/officeDocument/2006/relationships/hyperlink" Target="http://lssggzy.lishui.gov.cn/art/2022/8/4/art_1229661812_188086.html" TargetMode="External"/><Relationship Id="rId1284" Type="http://schemas.openxmlformats.org/officeDocument/2006/relationships/hyperlink" Target="http://lssggzy.lishui.gov.cn/art/2022/8/3/art_1229661852_187994.html" TargetMode="External"/><Relationship Id="rId1283" Type="http://schemas.openxmlformats.org/officeDocument/2006/relationships/hyperlink" Target="http://lssggzy.lishui.gov.cn/art/2022/8/3/art_1229662124_188000.html" TargetMode="External"/><Relationship Id="rId1282" Type="http://schemas.openxmlformats.org/officeDocument/2006/relationships/hyperlink" Target="http://lssggzy.lishui.gov.cn/art/2022/8/3/art_1229662124_188386.html" TargetMode="External"/><Relationship Id="rId1281" Type="http://schemas.openxmlformats.org/officeDocument/2006/relationships/hyperlink" Target="http://lssggzy.lishui.gov.cn/art/2022/8/3/art_1229661989_188026.html" TargetMode="External"/><Relationship Id="rId1280" Type="http://schemas.openxmlformats.org/officeDocument/2006/relationships/hyperlink" Target="http://lssggzy.lishui.gov.cn/art/2022/8/3/art_1229662056_187870.html" TargetMode="External"/><Relationship Id="rId128" Type="http://schemas.openxmlformats.org/officeDocument/2006/relationships/hyperlink" Target="http://lssggzy.lishui.gov.cn/art/2023/5/10/art_1229661956_211068.html" TargetMode="External"/><Relationship Id="rId1279" Type="http://schemas.openxmlformats.org/officeDocument/2006/relationships/hyperlink" Target="http://lssggzy.lishui.gov.cn/art/2022/8/3/art_1229661852_187987.html" TargetMode="External"/><Relationship Id="rId1278" Type="http://schemas.openxmlformats.org/officeDocument/2006/relationships/hyperlink" Target="http://lssggzy.lishui.gov.cn/art/2022/8/3/art_1229661956_188494.html" TargetMode="External"/><Relationship Id="rId1277" Type="http://schemas.openxmlformats.org/officeDocument/2006/relationships/hyperlink" Target="http://lssggzy.lishui.gov.cn/art/2022/8/3/art_1229662190_187798.html" TargetMode="External"/><Relationship Id="rId1276" Type="http://schemas.openxmlformats.org/officeDocument/2006/relationships/hyperlink" Target="http://lssggzy.lishui.gov.cn/art/2022/8/2/art_1229661812_188573.html" TargetMode="External"/><Relationship Id="rId1275" Type="http://schemas.openxmlformats.org/officeDocument/2006/relationships/hyperlink" Target="http://lssggzy.lishui.gov.cn/art/2022/8/2/art_1229662056_187862.html" TargetMode="External"/><Relationship Id="rId1274" Type="http://schemas.openxmlformats.org/officeDocument/2006/relationships/hyperlink" Target="http://lssggzy.lishui.gov.cn/art/2022/8/2/art_1229662124_188358.html" TargetMode="External"/><Relationship Id="rId1273" Type="http://schemas.openxmlformats.org/officeDocument/2006/relationships/hyperlink" Target="http://lssggzy.lishui.gov.cn/art/2022/8/2/art_1229662124_187989.html" TargetMode="External"/><Relationship Id="rId1272" Type="http://schemas.openxmlformats.org/officeDocument/2006/relationships/hyperlink" Target="http://lssggzy.lishui.gov.cn/art/2022/8/1/art_1229661852_187979.html" TargetMode="External"/><Relationship Id="rId1271" Type="http://schemas.openxmlformats.org/officeDocument/2006/relationships/hyperlink" Target="http://lssggzy.lishui.gov.cn/art/2022/8/1/art_1229662124_188371.html" TargetMode="External"/><Relationship Id="rId1270" Type="http://schemas.openxmlformats.org/officeDocument/2006/relationships/hyperlink" Target="http://lssggzy.lishui.gov.cn/art/2022/8/1/art_1229662124_188366.html" TargetMode="External"/><Relationship Id="rId127" Type="http://schemas.openxmlformats.org/officeDocument/2006/relationships/hyperlink" Target="http://lssggzy.lishui.gov.cn/art/2023/5/9/art_1229661956_210905.html" TargetMode="External"/><Relationship Id="rId1269" Type="http://schemas.openxmlformats.org/officeDocument/2006/relationships/hyperlink" Target="http://lssggzy.lishui.gov.cn/art/2022/8/1/art_1229662124_187981.html" TargetMode="External"/><Relationship Id="rId1268" Type="http://schemas.openxmlformats.org/officeDocument/2006/relationships/hyperlink" Target="http://lssggzy.lishui.gov.cn/art/2022/7/31/art_1229662124_187973.html" TargetMode="External"/><Relationship Id="rId1267" Type="http://schemas.openxmlformats.org/officeDocument/2006/relationships/hyperlink" Target="http://lssggzy.lishui.gov.cn/art/2022/7/31/art_1229662124_188365.html" TargetMode="External"/><Relationship Id="rId1266" Type="http://schemas.openxmlformats.org/officeDocument/2006/relationships/hyperlink" Target="http://lssggzy.lishui.gov.cn/art/2022/7/29/art_1229661812_188081.html" TargetMode="External"/><Relationship Id="rId1265" Type="http://schemas.openxmlformats.org/officeDocument/2006/relationships/hyperlink" Target="http://lssggzy.lishui.gov.cn/art/2022/7/29/art_1229661812_188567.html" TargetMode="External"/><Relationship Id="rId1264" Type="http://schemas.openxmlformats.org/officeDocument/2006/relationships/hyperlink" Target="http://lssggzy.lishui.gov.cn/art/2022/7/29/art_1229662124_187963.html" TargetMode="External"/><Relationship Id="rId1263" Type="http://schemas.openxmlformats.org/officeDocument/2006/relationships/hyperlink" Target="http://lssggzy.lishui.gov.cn/art/2022/7/29/art_1229662124_188370.html" TargetMode="External"/><Relationship Id="rId1262" Type="http://schemas.openxmlformats.org/officeDocument/2006/relationships/hyperlink" Target="http://lssggzy.lishui.gov.cn/art/2022/7/28/art_1229661852_187972.html" TargetMode="External"/><Relationship Id="rId1261" Type="http://schemas.openxmlformats.org/officeDocument/2006/relationships/hyperlink" Target="http://lssggzy.lishui.gov.cn/art/2022/7/28/art_1229662190_187796.html" TargetMode="External"/><Relationship Id="rId1260" Type="http://schemas.openxmlformats.org/officeDocument/2006/relationships/hyperlink" Target="http://lssggzy.lishui.gov.cn/art/2022/7/28/art_1229662124_188376.html" TargetMode="External"/><Relationship Id="rId126" Type="http://schemas.openxmlformats.org/officeDocument/2006/relationships/hyperlink" Target="http://lssggzy.lishui.gov.cn/art/2023/5/9/art_1229661956_210904.html" TargetMode="External"/><Relationship Id="rId1259" Type="http://schemas.openxmlformats.org/officeDocument/2006/relationships/hyperlink" Target="http://lssggzy.lishui.gov.cn/art/2022/7/28/art_1229662157_187961.html" TargetMode="External"/><Relationship Id="rId1258" Type="http://schemas.openxmlformats.org/officeDocument/2006/relationships/hyperlink" Target="http://lssggzy.lishui.gov.cn/art/2022/7/28/art_1229662124_188369.html" TargetMode="External"/><Relationship Id="rId1257" Type="http://schemas.openxmlformats.org/officeDocument/2006/relationships/hyperlink" Target="http://lssggzy.lishui.gov.cn/art/2022/7/28/art_1229662124_187954.html" TargetMode="External"/><Relationship Id="rId1256" Type="http://schemas.openxmlformats.org/officeDocument/2006/relationships/hyperlink" Target="http://lssggzy.lishui.gov.cn/art/2022/7/28/art_1229662089_187801.html" TargetMode="External"/><Relationship Id="rId1255" Type="http://schemas.openxmlformats.org/officeDocument/2006/relationships/hyperlink" Target="http://lssggzy.lishui.gov.cn/art/2022/7/28/art_1229662124_187947.html" TargetMode="External"/><Relationship Id="rId1254" Type="http://schemas.openxmlformats.org/officeDocument/2006/relationships/hyperlink" Target="http://lssggzy.lishui.gov.cn/art/2022/7/28/art_1229661956_188493.html" TargetMode="External"/><Relationship Id="rId1253" Type="http://schemas.openxmlformats.org/officeDocument/2006/relationships/hyperlink" Target="http://lssggzy.lishui.gov.cn/art/2022/7/27/art_1229662124_188367.html" TargetMode="External"/><Relationship Id="rId1252" Type="http://schemas.openxmlformats.org/officeDocument/2006/relationships/hyperlink" Target="http://lssggzy.lishui.gov.cn/art/2022/7/27/art_1229662124_187939.html" TargetMode="External"/><Relationship Id="rId1251" Type="http://schemas.openxmlformats.org/officeDocument/2006/relationships/hyperlink" Target="http://lssggzy.lishui.gov.cn/art/2022/7/27/art_1229662190_187778.html" TargetMode="External"/><Relationship Id="rId1250" Type="http://schemas.openxmlformats.org/officeDocument/2006/relationships/hyperlink" Target="http://lssggzy.lishui.gov.cn/art/2022/7/27/art_1229662190_187787.html" TargetMode="External"/><Relationship Id="rId125" Type="http://schemas.openxmlformats.org/officeDocument/2006/relationships/hyperlink" Target="http://lssggzy.lishui.gov.cn/art/2023/5/9/art_1229661956_210928.html" TargetMode="External"/><Relationship Id="rId1249" Type="http://schemas.openxmlformats.org/officeDocument/2006/relationships/hyperlink" Target="http://lssggzy.lishui.gov.cn/art/2022/7/26/art_1229661812_188078.html" TargetMode="External"/><Relationship Id="rId1248" Type="http://schemas.openxmlformats.org/officeDocument/2006/relationships/hyperlink" Target="http://lssggzy.lishui.gov.cn/art/2022/7/26/art_1229661812_188073.html" TargetMode="External"/><Relationship Id="rId1247" Type="http://schemas.openxmlformats.org/officeDocument/2006/relationships/hyperlink" Target="http://lssggzy.lishui.gov.cn/art/2022/7/26/art_1229661812_188068.html" TargetMode="External"/><Relationship Id="rId1246" Type="http://schemas.openxmlformats.org/officeDocument/2006/relationships/hyperlink" Target="http://lssggzy.lishui.gov.cn/art/2022/7/26/art_1229661812_188564.html" TargetMode="External"/><Relationship Id="rId1245" Type="http://schemas.openxmlformats.org/officeDocument/2006/relationships/hyperlink" Target="http://lssggzy.lishui.gov.cn/art/2022/7/26/art_1229662157_187952.html" TargetMode="External"/><Relationship Id="rId1244" Type="http://schemas.openxmlformats.org/officeDocument/2006/relationships/hyperlink" Target="http://lssggzy.lishui.gov.cn/art/2022/7/25/art_1229662157_187945.html" TargetMode="External"/><Relationship Id="rId1243" Type="http://schemas.openxmlformats.org/officeDocument/2006/relationships/hyperlink" Target="http://lssggzy.lishui.gov.cn/art/2022/7/25/art_1229661956_188492.html" TargetMode="External"/><Relationship Id="rId1242" Type="http://schemas.openxmlformats.org/officeDocument/2006/relationships/hyperlink" Target="http://lssggzy.lishui.gov.cn/art/2022/7/25/art_1229661989_188019.html" TargetMode="External"/><Relationship Id="rId1241" Type="http://schemas.openxmlformats.org/officeDocument/2006/relationships/hyperlink" Target="http://lssggzy.lishui.gov.cn/art/2022/7/25/art_1229662124_188374.html" TargetMode="External"/><Relationship Id="rId1240" Type="http://schemas.openxmlformats.org/officeDocument/2006/relationships/hyperlink" Target="http://lssggzy.lishui.gov.cn/art/2022/7/22/art_1229661812_188577.html" TargetMode="External"/><Relationship Id="rId124" Type="http://schemas.openxmlformats.org/officeDocument/2006/relationships/hyperlink" Target="http://lssggzy.lishui.gov.cn/art/2023/5/9/art_1229662056_210955.html" TargetMode="External"/><Relationship Id="rId1239" Type="http://schemas.openxmlformats.org/officeDocument/2006/relationships/hyperlink" Target="http://lssggzy.lishui.gov.cn/art/2022/7/22/art_1229661956_188491.html" TargetMode="External"/><Relationship Id="rId1238" Type="http://schemas.openxmlformats.org/officeDocument/2006/relationships/hyperlink" Target="http://lssggzy.lishui.gov.cn/art/2022/7/22/art_1229662190_187768.html" TargetMode="External"/><Relationship Id="rId1237" Type="http://schemas.openxmlformats.org/officeDocument/2006/relationships/hyperlink" Target="http://lssggzy.lishui.gov.cn/art/2022/7/22/art_1229662190_187759.html" TargetMode="External"/><Relationship Id="rId1236" Type="http://schemas.openxmlformats.org/officeDocument/2006/relationships/hyperlink" Target="http://lssggzy.lishui.gov.cn/art/2022/7/22/art_1229662124_187931.html" TargetMode="External"/><Relationship Id="rId1235" Type="http://schemas.openxmlformats.org/officeDocument/2006/relationships/hyperlink" Target="http://lssggzy.lishui.gov.cn/art/2022/7/21/art_1229662124_188381.html" TargetMode="External"/><Relationship Id="rId1234" Type="http://schemas.openxmlformats.org/officeDocument/2006/relationships/hyperlink" Target="http://lssggzy.lishui.gov.cn/art/2022/7/21/art_1229662124_187916.html" TargetMode="External"/><Relationship Id="rId1233" Type="http://schemas.openxmlformats.org/officeDocument/2006/relationships/hyperlink" Target="http://lssggzy.lishui.gov.cn/art/2022/7/21/art_1229662124_187924.html" TargetMode="External"/><Relationship Id="rId1232" Type="http://schemas.openxmlformats.org/officeDocument/2006/relationships/hyperlink" Target="http://lssggzy.lishui.gov.cn/art/2022/7/21/art_1229662124_188379.html" TargetMode="External"/><Relationship Id="rId1231" Type="http://schemas.openxmlformats.org/officeDocument/2006/relationships/hyperlink" Target="http://lssggzy.lishui.gov.cn/art/2022/7/20/art_1229661812_188576.html" TargetMode="External"/><Relationship Id="rId1230" Type="http://schemas.openxmlformats.org/officeDocument/2006/relationships/hyperlink" Target="http://lssggzy.lishui.gov.cn/art/2022/7/20/art_1229661812_188065.html" TargetMode="External"/><Relationship Id="rId123" Type="http://schemas.openxmlformats.org/officeDocument/2006/relationships/hyperlink" Target="http://lssggzy.lishui.gov.cn/art/2023/5/8/art_1229661956_210806.html" TargetMode="External"/><Relationship Id="rId1229" Type="http://schemas.openxmlformats.org/officeDocument/2006/relationships/hyperlink" Target="http://lssggzy.lishui.gov.cn/art/2022/7/20/art_1229662157_187935.html" TargetMode="External"/><Relationship Id="rId1228" Type="http://schemas.openxmlformats.org/officeDocument/2006/relationships/hyperlink" Target="http://lssggzy.lishui.gov.cn/art/2022/7/20/art_1229661812_188566.html" TargetMode="External"/><Relationship Id="rId1227" Type="http://schemas.openxmlformats.org/officeDocument/2006/relationships/hyperlink" Target="http://lssggzy.lishui.gov.cn/art/2022/7/20/art_1229662124_187909.html" TargetMode="External"/><Relationship Id="rId1226" Type="http://schemas.openxmlformats.org/officeDocument/2006/relationships/hyperlink" Target="http://lssggzy.lishui.gov.cn/art/2022/7/20/art_1229661956_188490.html" TargetMode="External"/><Relationship Id="rId1225" Type="http://schemas.openxmlformats.org/officeDocument/2006/relationships/hyperlink" Target="http://lssggzy.lishui.gov.cn/art/2022/7/20/art_1229661989_188013.html" TargetMode="External"/><Relationship Id="rId1224" Type="http://schemas.openxmlformats.org/officeDocument/2006/relationships/hyperlink" Target="http://lssggzy.lishui.gov.cn/art/2022/7/19/art_1229661812_188571.html" TargetMode="External"/><Relationship Id="rId1223" Type="http://schemas.openxmlformats.org/officeDocument/2006/relationships/hyperlink" Target="http://lssggzy.lishui.gov.cn/art/2022/7/19/art_1229661812_188060.html" TargetMode="External"/><Relationship Id="rId1222" Type="http://schemas.openxmlformats.org/officeDocument/2006/relationships/hyperlink" Target="http://lssggzy.lishui.gov.cn/art/2022/7/19/art_1229661812_188055.html" TargetMode="External"/><Relationship Id="rId1221" Type="http://schemas.openxmlformats.org/officeDocument/2006/relationships/hyperlink" Target="http://lssggzy.lishui.gov.cn/art/2022/7/18/art_1229661812_188051.html" TargetMode="External"/><Relationship Id="rId1220" Type="http://schemas.openxmlformats.org/officeDocument/2006/relationships/hyperlink" Target="http://lssggzy.lishui.gov.cn/art/2022/7/18/art_1229661956_188489.html" TargetMode="External"/><Relationship Id="rId122" Type="http://schemas.openxmlformats.org/officeDocument/2006/relationships/hyperlink" Target="http://lssggzy.lishui.gov.cn/art/2023/5/8/art_1229661852_210802.html" TargetMode="External"/><Relationship Id="rId1219" Type="http://schemas.openxmlformats.org/officeDocument/2006/relationships/hyperlink" Target="http://lssggzy.lishui.gov.cn/art/2022/7/18/art_1229661852_187956.html" TargetMode="External"/><Relationship Id="rId1218" Type="http://schemas.openxmlformats.org/officeDocument/2006/relationships/hyperlink" Target="http://lssggzy.lishui.gov.cn/art/2022/7/18/art_1229661852_187948.html" TargetMode="External"/><Relationship Id="rId1217" Type="http://schemas.openxmlformats.org/officeDocument/2006/relationships/hyperlink" Target="http://lssggzy.lishui.gov.cn/art/2022/7/17/art_1229662157_187927.html" TargetMode="External"/><Relationship Id="rId1216" Type="http://schemas.openxmlformats.org/officeDocument/2006/relationships/hyperlink" Target="http://lssggzy.lishui.gov.cn/art/2022/7/15/art_1229662190_187749.html" TargetMode="External"/><Relationship Id="rId1215" Type="http://schemas.openxmlformats.org/officeDocument/2006/relationships/hyperlink" Target="http://lssggzy.lishui.gov.cn/art/2022/7/15/art_1229662124_188378.html" TargetMode="External"/><Relationship Id="rId1214" Type="http://schemas.openxmlformats.org/officeDocument/2006/relationships/hyperlink" Target="http://lssggzy.lishui.gov.cn/art/2022/7/15/art_1229662124_187900.html" TargetMode="External"/><Relationship Id="rId1213" Type="http://schemas.openxmlformats.org/officeDocument/2006/relationships/hyperlink" Target="http://lssggzy.lishui.gov.cn/art/2022/7/14/art_1229661812_188572.html" TargetMode="External"/><Relationship Id="rId1212" Type="http://schemas.openxmlformats.org/officeDocument/2006/relationships/hyperlink" Target="http://lssggzy.lishui.gov.cn/art/2022/7/14/art_1229662056_187852.html" TargetMode="External"/><Relationship Id="rId1211" Type="http://schemas.openxmlformats.org/officeDocument/2006/relationships/hyperlink" Target="http://lssggzy.lishui.gov.cn/art/2022/7/14/art_1229661852_187940.html" TargetMode="External"/><Relationship Id="rId1210" Type="http://schemas.openxmlformats.org/officeDocument/2006/relationships/hyperlink" Target="http://lssggzy.lishui.gov.cn/art/2022/7/14/art_1229661812_188039.html" TargetMode="External"/><Relationship Id="rId121" Type="http://schemas.openxmlformats.org/officeDocument/2006/relationships/hyperlink" Target="http://lssggzy.lishui.gov.cn/art/2023/5/8/art_1229661989_210801.html" TargetMode="External"/><Relationship Id="rId1209" Type="http://schemas.openxmlformats.org/officeDocument/2006/relationships/hyperlink" Target="http://lssggzy.lishui.gov.cn/art/2022/7/14/art_1229661812_188045.html" TargetMode="External"/><Relationship Id="rId1208" Type="http://schemas.openxmlformats.org/officeDocument/2006/relationships/hyperlink" Target="http://lssggzy.lishui.gov.cn/art/2022/7/14/art_1229662190_187740.html" TargetMode="External"/><Relationship Id="rId1207" Type="http://schemas.openxmlformats.org/officeDocument/2006/relationships/hyperlink" Target="http://lssggzy.lishui.gov.cn/art/2022/7/14/art_1229662124_188388.html" TargetMode="External"/><Relationship Id="rId1206" Type="http://schemas.openxmlformats.org/officeDocument/2006/relationships/hyperlink" Target="http://lssggzy.lishui.gov.cn/art/2022/7/14/art_1229662056_187843.html" TargetMode="External"/><Relationship Id="rId1205" Type="http://schemas.openxmlformats.org/officeDocument/2006/relationships/hyperlink" Target="http://lssggzy.lishui.gov.cn/art/2022/7/13/art_1229661852_187932.html" TargetMode="External"/><Relationship Id="rId1204" Type="http://schemas.openxmlformats.org/officeDocument/2006/relationships/hyperlink" Target="http://lssggzy.lishui.gov.cn/art/2022/7/13/art_1229661956_188488.html" TargetMode="External"/><Relationship Id="rId1203" Type="http://schemas.openxmlformats.org/officeDocument/2006/relationships/hyperlink" Target="http://lssggzy.lishui.gov.cn/art/2022/7/13/art_1229662124_187892.html" TargetMode="External"/><Relationship Id="rId1202" Type="http://schemas.openxmlformats.org/officeDocument/2006/relationships/hyperlink" Target="http://lssggzy.lishui.gov.cn/art/2022/7/12/art_1229661812_188035.html" TargetMode="External"/><Relationship Id="rId1201" Type="http://schemas.openxmlformats.org/officeDocument/2006/relationships/hyperlink" Target="http://lssggzy.lishui.gov.cn/art/2022/7/12/art_1229661989_188006.html" TargetMode="External"/><Relationship Id="rId1200" Type="http://schemas.openxmlformats.org/officeDocument/2006/relationships/hyperlink" Target="http://lssggzy.lishui.gov.cn/art/2022/7/12/art_1229661812_188570.html" TargetMode="External"/><Relationship Id="rId120" Type="http://schemas.openxmlformats.org/officeDocument/2006/relationships/hyperlink" Target="http://lssggzy.lishui.gov.cn/art/2023/5/7/art_1229661956_210694.html" TargetMode="External"/><Relationship Id="rId12" Type="http://schemas.openxmlformats.org/officeDocument/2006/relationships/hyperlink" Target="http://lssggzy.lishui.gov.cn/art/2022/1/7/art_1229661852_187576.html" TargetMode="External"/><Relationship Id="rId1199" Type="http://schemas.openxmlformats.org/officeDocument/2006/relationships/hyperlink" Target="http://lssggzy.lishui.gov.cn/art/2022/7/12/art_1229661956_188487.html" TargetMode="External"/><Relationship Id="rId1198" Type="http://schemas.openxmlformats.org/officeDocument/2006/relationships/hyperlink" Target="http://lssggzy.lishui.gov.cn/art/2022/7/12/art_1229661956_188486.html" TargetMode="External"/><Relationship Id="rId1197" Type="http://schemas.openxmlformats.org/officeDocument/2006/relationships/hyperlink" Target="http://lssggzy.lishui.gov.cn/art/2022/7/12/art_1229662089_187795.html" TargetMode="External"/><Relationship Id="rId1196" Type="http://schemas.openxmlformats.org/officeDocument/2006/relationships/hyperlink" Target="http://lssggzy.lishui.gov.cn/art/2022/7/12/art_1229662190_187731.html" TargetMode="External"/><Relationship Id="rId1195" Type="http://schemas.openxmlformats.org/officeDocument/2006/relationships/hyperlink" Target="http://lssggzy.lishui.gov.cn/art/2022/7/11/art_1229661956_188485.html" TargetMode="External"/><Relationship Id="rId1194" Type="http://schemas.openxmlformats.org/officeDocument/2006/relationships/hyperlink" Target="http://lssggzy.lishui.gov.cn/art/2022/7/11/art_1229661812_188029.html" TargetMode="External"/><Relationship Id="rId1193" Type="http://schemas.openxmlformats.org/officeDocument/2006/relationships/hyperlink" Target="http://lssggzy.lishui.gov.cn/art/2022/7/11/art_1229661852_187915.html" TargetMode="External"/><Relationship Id="rId1192" Type="http://schemas.openxmlformats.org/officeDocument/2006/relationships/hyperlink" Target="http://lssggzy.lishui.gov.cn/art/2022/7/11/art_1229662157_187921.html" TargetMode="External"/><Relationship Id="rId1191" Type="http://schemas.openxmlformats.org/officeDocument/2006/relationships/hyperlink" Target="http://lssggzy.lishui.gov.cn/art/2022/7/8/art_1229662056_187834.html" TargetMode="External"/><Relationship Id="rId1190" Type="http://schemas.openxmlformats.org/officeDocument/2006/relationships/hyperlink" Target="http://lssggzy.lishui.gov.cn/art/2022/7/8/art_1229661812_188018.html" TargetMode="External"/><Relationship Id="rId119" Type="http://schemas.openxmlformats.org/officeDocument/2006/relationships/hyperlink" Target="http://lssggzy.lishui.gov.cn/art/2023/5/6/art_1229661956_210475.html" TargetMode="External"/><Relationship Id="rId1189" Type="http://schemas.openxmlformats.org/officeDocument/2006/relationships/hyperlink" Target="http://lssggzy.lishui.gov.cn/art/2022/7/8/art_1229661812_188024.html" TargetMode="External"/><Relationship Id="rId1188" Type="http://schemas.openxmlformats.org/officeDocument/2006/relationships/hyperlink" Target="http://lssggzy.lishui.gov.cn/art/2022/7/8/art_1229661812_188011.html" TargetMode="External"/><Relationship Id="rId1187" Type="http://schemas.openxmlformats.org/officeDocument/2006/relationships/hyperlink" Target="http://lssggzy.lishui.gov.cn/art/2022/7/8/art_1229661956_188484.html" TargetMode="External"/><Relationship Id="rId1186" Type="http://schemas.openxmlformats.org/officeDocument/2006/relationships/hyperlink" Target="http://lssggzy.lishui.gov.cn/art/2022/7/8/art_1229662124_188382.html" TargetMode="External"/><Relationship Id="rId1185" Type="http://schemas.openxmlformats.org/officeDocument/2006/relationships/hyperlink" Target="http://lssggzy.lishui.gov.cn/art/2022/7/8/art_1229662124_187884.html" TargetMode="External"/><Relationship Id="rId1184" Type="http://schemas.openxmlformats.org/officeDocument/2006/relationships/hyperlink" Target="http://lssggzy.lishui.gov.cn/art/2022/7/8/art_1229662089_187786.html" TargetMode="External"/><Relationship Id="rId1183" Type="http://schemas.openxmlformats.org/officeDocument/2006/relationships/hyperlink" Target="http://lssggzy.lishui.gov.cn/art/2022/7/8/art_1229661923_187620.html" TargetMode="External"/><Relationship Id="rId1182" Type="http://schemas.openxmlformats.org/officeDocument/2006/relationships/hyperlink" Target="http://lssggzy.lishui.gov.cn/art/2022/7/7/art_1229661812_188004.html" TargetMode="External"/><Relationship Id="rId1181" Type="http://schemas.openxmlformats.org/officeDocument/2006/relationships/hyperlink" Target="http://lssggzy.lishui.gov.cn/art/2022/7/7/art_1229662056_187824.html" TargetMode="External"/><Relationship Id="rId1180" Type="http://schemas.openxmlformats.org/officeDocument/2006/relationships/hyperlink" Target="http://lssggzy.lishui.gov.cn/art/2022/7/7/art_1229661812_188574.html" TargetMode="External"/><Relationship Id="rId118" Type="http://schemas.openxmlformats.org/officeDocument/2006/relationships/hyperlink" Target="http://lssggzy.lishui.gov.cn/art/2023/5/6/art_1229661989_210467.html" TargetMode="External"/><Relationship Id="rId1179" Type="http://schemas.openxmlformats.org/officeDocument/2006/relationships/hyperlink" Target="http://lssggzy.lishui.gov.cn/art/2022/7/7/art_1229661956_188483.html" TargetMode="External"/><Relationship Id="rId1178" Type="http://schemas.openxmlformats.org/officeDocument/2006/relationships/hyperlink" Target="http://lssggzy.lishui.gov.cn/art/2022/7/7/art_1229662089_187777.html" TargetMode="External"/><Relationship Id="rId1177" Type="http://schemas.openxmlformats.org/officeDocument/2006/relationships/hyperlink" Target="http://lssggzy.lishui.gov.cn/art/2022/7/6/art_1229661812_187998.html" TargetMode="External"/><Relationship Id="rId1176" Type="http://schemas.openxmlformats.org/officeDocument/2006/relationships/hyperlink" Target="http://lssggzy.lishui.gov.cn/art/2022/7/6/art_1229661812_188579.html" TargetMode="External"/><Relationship Id="rId1175" Type="http://schemas.openxmlformats.org/officeDocument/2006/relationships/hyperlink" Target="http://lssggzy.lishui.gov.cn/art/2022/7/6/art_1229661989_187990.html" TargetMode="External"/><Relationship Id="rId1174" Type="http://schemas.openxmlformats.org/officeDocument/2006/relationships/hyperlink" Target="http://lssggzy.lishui.gov.cn/art/2022/7/6/art_1229661989_187999.html" TargetMode="External"/><Relationship Id="rId1173" Type="http://schemas.openxmlformats.org/officeDocument/2006/relationships/hyperlink" Target="http://lssggzy.lishui.gov.cn/art/2022/7/5/art_1229662190_187722.html" TargetMode="External"/><Relationship Id="rId1172" Type="http://schemas.openxmlformats.org/officeDocument/2006/relationships/hyperlink" Target="http://lssggzy.lishui.gov.cn/art/2022/7/5/art_1229662089_187769.html" TargetMode="External"/><Relationship Id="rId1171" Type="http://schemas.openxmlformats.org/officeDocument/2006/relationships/hyperlink" Target="http://lssggzy.lishui.gov.cn/art/2022/7/5/art_1229662157_187914.html" TargetMode="External"/><Relationship Id="rId1170" Type="http://schemas.openxmlformats.org/officeDocument/2006/relationships/hyperlink" Target="http://lssggzy.lishui.gov.cn/art/2022/7/5/art_1229661852_187908.html" TargetMode="External"/><Relationship Id="rId117" Type="http://schemas.openxmlformats.org/officeDocument/2006/relationships/hyperlink" Target="http://lssggzy.lishui.gov.cn/art/2023/5/6/art_1229661852_210754.html" TargetMode="External"/><Relationship Id="rId1169" Type="http://schemas.openxmlformats.org/officeDocument/2006/relationships/hyperlink" Target="http://lssggzy.lishui.gov.cn/art/2022/7/5/art_1229661989_187983.html" TargetMode="External"/><Relationship Id="rId1168" Type="http://schemas.openxmlformats.org/officeDocument/2006/relationships/hyperlink" Target="http://lssggzy.lishui.gov.cn/art/2022/7/4/art_1229661812_187991.html" TargetMode="External"/><Relationship Id="rId1167" Type="http://schemas.openxmlformats.org/officeDocument/2006/relationships/hyperlink" Target="http://lssggzy.lishui.gov.cn/art/2022/7/4/art_1229661852_187901.html" TargetMode="External"/><Relationship Id="rId1166" Type="http://schemas.openxmlformats.org/officeDocument/2006/relationships/hyperlink" Target="http://lssggzy.lishui.gov.cn/art/2022/7/3/art_1229661956_188482.html" TargetMode="External"/><Relationship Id="rId1165" Type="http://schemas.openxmlformats.org/officeDocument/2006/relationships/hyperlink" Target="http://lssggzy.lishui.gov.cn/art/2022/7/1/art_1229662089_187751.html" TargetMode="External"/><Relationship Id="rId1164" Type="http://schemas.openxmlformats.org/officeDocument/2006/relationships/hyperlink" Target="http://lssggzy.lishui.gov.cn/art/2022/7/1/art_1229662124_187876.html" TargetMode="External"/><Relationship Id="rId1163" Type="http://schemas.openxmlformats.org/officeDocument/2006/relationships/hyperlink" Target="http://lssggzy.lishui.gov.cn/art/2022/7/1/art_1229661812_187985.html" TargetMode="External"/><Relationship Id="rId1162" Type="http://schemas.openxmlformats.org/officeDocument/2006/relationships/hyperlink" Target="http://lssggzy.lishui.gov.cn/art/2022/7/1/art_1229661956_188481.html" TargetMode="External"/><Relationship Id="rId1161" Type="http://schemas.openxmlformats.org/officeDocument/2006/relationships/hyperlink" Target="http://lssggzy.lishui.gov.cn/art/2022/7/1/art_1229662124_188391.html" TargetMode="External"/><Relationship Id="rId1160" Type="http://schemas.openxmlformats.org/officeDocument/2006/relationships/hyperlink" Target="http://lssggzy.lishui.gov.cn/art/2022/7/1/art_1229662089_187760.html" TargetMode="External"/><Relationship Id="rId116" Type="http://schemas.openxmlformats.org/officeDocument/2006/relationships/hyperlink" Target="http://lssggzy.lishui.gov.cn/art/2023/5/5/art_1229661956_210410.html" TargetMode="External"/><Relationship Id="rId1159" Type="http://schemas.openxmlformats.org/officeDocument/2006/relationships/hyperlink" Target="http://lssggzy.lishui.gov.cn/art/2022/6/30/art_1229662157_187907.html" TargetMode="External"/><Relationship Id="rId1158" Type="http://schemas.openxmlformats.org/officeDocument/2006/relationships/hyperlink" Target="http://lssggzy.lishui.gov.cn/art/2022/6/30/art_1229661852_187893.html" TargetMode="External"/><Relationship Id="rId1157" Type="http://schemas.openxmlformats.org/officeDocument/2006/relationships/hyperlink" Target="http://lssggzy.lishui.gov.cn/art/2022/6/30/art_1229661956_188480.html" TargetMode="External"/><Relationship Id="rId1156" Type="http://schemas.openxmlformats.org/officeDocument/2006/relationships/hyperlink" Target="http://lssggzy.lishui.gov.cn/art/2022/6/30/art_1229661812_187978.html" TargetMode="External"/><Relationship Id="rId1155" Type="http://schemas.openxmlformats.org/officeDocument/2006/relationships/hyperlink" Target="http://lssggzy.lishui.gov.cn/art/2022/6/30/art_1229662089_187741.html" TargetMode="External"/><Relationship Id="rId1154" Type="http://schemas.openxmlformats.org/officeDocument/2006/relationships/hyperlink" Target="http://lssggzy.lishui.gov.cn/art/2022/6/29/art_1229661812_187970.html" TargetMode="External"/><Relationship Id="rId1153" Type="http://schemas.openxmlformats.org/officeDocument/2006/relationships/hyperlink" Target="http://lssggzy.lishui.gov.cn/art/2022/6/29/art_1229661812_188584.html" TargetMode="External"/><Relationship Id="rId1152" Type="http://schemas.openxmlformats.org/officeDocument/2006/relationships/hyperlink" Target="http://lssggzy.lishui.gov.cn/art/2022/6/29/art_1229662190_187712.html" TargetMode="External"/><Relationship Id="rId1151" Type="http://schemas.openxmlformats.org/officeDocument/2006/relationships/hyperlink" Target="http://lssggzy.lishui.gov.cn/art/2022/6/29/art_1229661923_187614.html" TargetMode="External"/><Relationship Id="rId1150" Type="http://schemas.openxmlformats.org/officeDocument/2006/relationships/hyperlink" Target="http://lssggzy.lishui.gov.cn/art/2022/6/29/art_1229661989_187975.html" TargetMode="External"/><Relationship Id="rId115" Type="http://schemas.openxmlformats.org/officeDocument/2006/relationships/hyperlink" Target="http://lssggzy.lishui.gov.cn/art/2023/5/5/art_1229661956_204018.html" TargetMode="External"/><Relationship Id="rId1149" Type="http://schemas.openxmlformats.org/officeDocument/2006/relationships/hyperlink" Target="http://lssggzy.lishui.gov.cn/art/2022/6/29/art_1229661812_187964.html" TargetMode="External"/><Relationship Id="rId1148" Type="http://schemas.openxmlformats.org/officeDocument/2006/relationships/hyperlink" Target="http://lssggzy.lishui.gov.cn/art/2022/6/29/art_1229662124_188380.html" TargetMode="External"/><Relationship Id="rId1147" Type="http://schemas.openxmlformats.org/officeDocument/2006/relationships/hyperlink" Target="http://lssggzy.lishui.gov.cn/art/2022/6/29/art_1229662124_187868.html" TargetMode="External"/><Relationship Id="rId1146" Type="http://schemas.openxmlformats.org/officeDocument/2006/relationships/hyperlink" Target="http://lssggzy.lishui.gov.cn/art/2022/6/29/art_1229661812_188583.html" TargetMode="External"/><Relationship Id="rId1145" Type="http://schemas.openxmlformats.org/officeDocument/2006/relationships/hyperlink" Target="http://lssggzy.lishui.gov.cn/art/2022/6/28/art_1229661956_188479.html" TargetMode="External"/><Relationship Id="rId1144" Type="http://schemas.openxmlformats.org/officeDocument/2006/relationships/hyperlink" Target="http://lssggzy.lishui.gov.cn/art/2022/6/28/art_1229661812_187957.html" TargetMode="External"/><Relationship Id="rId1143" Type="http://schemas.openxmlformats.org/officeDocument/2006/relationships/hyperlink" Target="http://lssggzy.lishui.gov.cn/art/2022/6/28/art_1229661956_188478.html" TargetMode="External"/><Relationship Id="rId1142" Type="http://schemas.openxmlformats.org/officeDocument/2006/relationships/hyperlink" Target="http://lssggzy.lishui.gov.cn/art/2022/6/28/art_1229662124_188383.html" TargetMode="External"/><Relationship Id="rId1141" Type="http://schemas.openxmlformats.org/officeDocument/2006/relationships/hyperlink" Target="http://lssggzy.lishui.gov.cn/art/2022/6/28/art_1229662056_187815.html" TargetMode="External"/><Relationship Id="rId1140" Type="http://schemas.openxmlformats.org/officeDocument/2006/relationships/hyperlink" Target="http://lssggzy.lishui.gov.cn/art/2022/6/27/art_1229661812_187949.html" TargetMode="External"/><Relationship Id="rId114" Type="http://schemas.openxmlformats.org/officeDocument/2006/relationships/hyperlink" Target="http://lssggzy.lishui.gov.cn/art/2023/5/5/art_1229661812_204014.html" TargetMode="External"/><Relationship Id="rId1139" Type="http://schemas.openxmlformats.org/officeDocument/2006/relationships/hyperlink" Target="http://lssggzy.lishui.gov.cn/art/2022/6/27/art_1229661852_187886.html" TargetMode="External"/><Relationship Id="rId1138" Type="http://schemas.openxmlformats.org/officeDocument/2006/relationships/hyperlink" Target="http://lssggzy.lishui.gov.cn/art/2022/6/27/art_1229662157_187899.html" TargetMode="External"/><Relationship Id="rId1137" Type="http://schemas.openxmlformats.org/officeDocument/2006/relationships/hyperlink" Target="http://lssggzy.lishui.gov.cn/art/2022/6/27/art_1229662124_187858.html" TargetMode="External"/><Relationship Id="rId1136" Type="http://schemas.openxmlformats.org/officeDocument/2006/relationships/hyperlink" Target="http://lssggzy.lishui.gov.cn/art/2022/6/24/art_1229661956_188477.html" TargetMode="External"/><Relationship Id="rId1135" Type="http://schemas.openxmlformats.org/officeDocument/2006/relationships/hyperlink" Target="http://lssggzy.lishui.gov.cn/art/2022/6/24/art_1229661852_187869.html" TargetMode="External"/><Relationship Id="rId1134" Type="http://schemas.openxmlformats.org/officeDocument/2006/relationships/hyperlink" Target="http://lssggzy.lishui.gov.cn/art/2022/6/24/art_1229661852_187878.html" TargetMode="External"/><Relationship Id="rId1133" Type="http://schemas.openxmlformats.org/officeDocument/2006/relationships/hyperlink" Target="http://lssggzy.lishui.gov.cn/art/2022/6/24/art_1229662124_187847.html" TargetMode="External"/><Relationship Id="rId1132" Type="http://schemas.openxmlformats.org/officeDocument/2006/relationships/hyperlink" Target="http://lssggzy.lishui.gov.cn/art/2022/6/24/art_1229661989_187967.html" TargetMode="External"/><Relationship Id="rId1131" Type="http://schemas.openxmlformats.org/officeDocument/2006/relationships/hyperlink" Target="http://lssggzy.lishui.gov.cn/art/2022/6/24/art_1229662124_188384.html" TargetMode="External"/><Relationship Id="rId1130" Type="http://schemas.openxmlformats.org/officeDocument/2006/relationships/hyperlink" Target="http://lssggzy.lishui.gov.cn/art/2022/6/23/art_1229661989_187959.html" TargetMode="External"/><Relationship Id="rId113" Type="http://schemas.openxmlformats.org/officeDocument/2006/relationships/hyperlink" Target="http://lssggzy.lishui.gov.cn/art/2023/5/5/art_1229661956_209747.html" TargetMode="External"/><Relationship Id="rId1129" Type="http://schemas.openxmlformats.org/officeDocument/2006/relationships/hyperlink" Target="http://lssggzy.lishui.gov.cn/art/2022/6/23/art_1229662089_187723.html" TargetMode="External"/><Relationship Id="rId1128" Type="http://schemas.openxmlformats.org/officeDocument/2006/relationships/hyperlink" Target="http://lssggzy.lishui.gov.cn/art/2022/6/23/art_1229661956_188476.html" TargetMode="External"/><Relationship Id="rId1127" Type="http://schemas.openxmlformats.org/officeDocument/2006/relationships/hyperlink" Target="http://lssggzy.lishui.gov.cn/art/2022/6/23/art_1229662089_187732.html" TargetMode="External"/><Relationship Id="rId1126" Type="http://schemas.openxmlformats.org/officeDocument/2006/relationships/hyperlink" Target="http://lssggzy.lishui.gov.cn/art/2022/6/22/art_1229661852_187861.html" TargetMode="External"/><Relationship Id="rId1125" Type="http://schemas.openxmlformats.org/officeDocument/2006/relationships/hyperlink" Target="http://lssggzy.lishui.gov.cn/art/2022/6/22/art_1229662056_187806.html" TargetMode="External"/><Relationship Id="rId1124" Type="http://schemas.openxmlformats.org/officeDocument/2006/relationships/hyperlink" Target="http://lssggzy.lishui.gov.cn/art/2022/6/22/art_1229661812_187941.html" TargetMode="External"/><Relationship Id="rId1123" Type="http://schemas.openxmlformats.org/officeDocument/2006/relationships/hyperlink" Target="http://lssggzy.lishui.gov.cn/art/2022/6/22/art_1229661989_187951.html" TargetMode="External"/><Relationship Id="rId1122" Type="http://schemas.openxmlformats.org/officeDocument/2006/relationships/hyperlink" Target="http://lssggzy.lishui.gov.cn/art/2022/6/22/art_1229661956_188475.html" TargetMode="External"/><Relationship Id="rId1121" Type="http://schemas.openxmlformats.org/officeDocument/2006/relationships/hyperlink" Target="http://lssggzy.lishui.gov.cn/art/2022/6/21/art_1229661989_187944.html" TargetMode="External"/><Relationship Id="rId1120" Type="http://schemas.openxmlformats.org/officeDocument/2006/relationships/hyperlink" Target="http://lssggzy.lishui.gov.cn/art/2022/6/21/art_1229661956_188474.html" TargetMode="External"/><Relationship Id="rId112" Type="http://schemas.openxmlformats.org/officeDocument/2006/relationships/hyperlink" Target="http://lssggzy.lishui.gov.cn/art/2023/5/4/art_1229661956_203988.html" TargetMode="External"/><Relationship Id="rId1119" Type="http://schemas.openxmlformats.org/officeDocument/2006/relationships/hyperlink" Target="http://lssggzy.lishui.gov.cn/art/2022/6/21/art_1229661812_187937.html" TargetMode="External"/><Relationship Id="rId1118" Type="http://schemas.openxmlformats.org/officeDocument/2006/relationships/hyperlink" Target="http://lssggzy.lishui.gov.cn/art/2022/6/20/art_1229662124_188389.html" TargetMode="External"/><Relationship Id="rId1117" Type="http://schemas.openxmlformats.org/officeDocument/2006/relationships/hyperlink" Target="http://lssggzy.lishui.gov.cn/art/2022/6/20/art_1229662124_187839.html" TargetMode="External"/><Relationship Id="rId1116" Type="http://schemas.openxmlformats.org/officeDocument/2006/relationships/hyperlink" Target="http://lssggzy.lishui.gov.cn/art/2022/6/20/art_1229661812_187930.html" TargetMode="External"/><Relationship Id="rId1115" Type="http://schemas.openxmlformats.org/officeDocument/2006/relationships/hyperlink" Target="http://lssggzy.lishui.gov.cn/art/2022/6/20/art_1229661812_187904.html" TargetMode="External"/><Relationship Id="rId1114" Type="http://schemas.openxmlformats.org/officeDocument/2006/relationships/hyperlink" Target="http://lssggzy.lishui.gov.cn/art/2022/6/18/art_1229662089_187714.html" TargetMode="External"/><Relationship Id="rId1113" Type="http://schemas.openxmlformats.org/officeDocument/2006/relationships/hyperlink" Target="http://lssggzy.lishui.gov.cn/art/2022/6/17/art_1229661812_187896.html" TargetMode="External"/><Relationship Id="rId1112" Type="http://schemas.openxmlformats.org/officeDocument/2006/relationships/hyperlink" Target="http://lssggzy.lishui.gov.cn/art/2022/6/17/art_1229661852_187853.html" TargetMode="External"/><Relationship Id="rId1111" Type="http://schemas.openxmlformats.org/officeDocument/2006/relationships/hyperlink" Target="http://lssggzy.lishui.gov.cn/art/2022/6/17/art_1229661989_187936.html" TargetMode="External"/><Relationship Id="rId1110" Type="http://schemas.openxmlformats.org/officeDocument/2006/relationships/hyperlink" Target="http://lssggzy.lishui.gov.cn/art/2022/6/17/art_1229662124_188392.html" TargetMode="External"/><Relationship Id="rId111" Type="http://schemas.openxmlformats.org/officeDocument/2006/relationships/hyperlink" Target="http://lssggzy.lishui.gov.cn/art/2023/4/28/art_1229661812_203713.html" TargetMode="External"/><Relationship Id="rId1109" Type="http://schemas.openxmlformats.org/officeDocument/2006/relationships/hyperlink" Target="http://lssggzy.lishui.gov.cn/art/2022/6/17/art_1229662124_187829.html" TargetMode="External"/><Relationship Id="rId1108" Type="http://schemas.openxmlformats.org/officeDocument/2006/relationships/hyperlink" Target="http://lssggzy.lishui.gov.cn/art/2022/6/16/art_1229661923_187602.html" TargetMode="External"/><Relationship Id="rId1107" Type="http://schemas.openxmlformats.org/officeDocument/2006/relationships/hyperlink" Target="http://lssggzy.lishui.gov.cn/art/2022/6/16/art_1229662124_188387.html" TargetMode="External"/><Relationship Id="rId1106" Type="http://schemas.openxmlformats.org/officeDocument/2006/relationships/hyperlink" Target="http://lssggzy.lishui.gov.cn/art/2022/6/16/art_1229662124_187818.html" TargetMode="External"/><Relationship Id="rId1105" Type="http://schemas.openxmlformats.org/officeDocument/2006/relationships/hyperlink" Target="http://lssggzy.lishui.gov.cn/art/2022/6/15/art_1229661812_187889.html" TargetMode="External"/><Relationship Id="rId1104" Type="http://schemas.openxmlformats.org/officeDocument/2006/relationships/hyperlink" Target="http://lssggzy.lishui.gov.cn/art/2022/6/15/art_1229661812_187881.html" TargetMode="External"/><Relationship Id="rId1103" Type="http://schemas.openxmlformats.org/officeDocument/2006/relationships/hyperlink" Target="http://lssggzy.lishui.gov.cn/art/2022/6/15/art_1229662124_187807.html" TargetMode="External"/><Relationship Id="rId1102" Type="http://schemas.openxmlformats.org/officeDocument/2006/relationships/hyperlink" Target="http://lssggzy.lishui.gov.cn/art/2022/6/15/art_1229661989_187929.html" TargetMode="External"/><Relationship Id="rId1101" Type="http://schemas.openxmlformats.org/officeDocument/2006/relationships/hyperlink" Target="http://lssggzy.lishui.gov.cn/art/2022/6/14/art_1229662157_187891.html" TargetMode="External"/><Relationship Id="rId1100" Type="http://schemas.openxmlformats.org/officeDocument/2006/relationships/hyperlink" Target="http://lssggzy.lishui.gov.cn/art/2022/6/14/art_1229661852_187835.html" TargetMode="External"/><Relationship Id="rId110" Type="http://schemas.openxmlformats.org/officeDocument/2006/relationships/hyperlink" Target="http://lssggzy.lishui.gov.cn/art/2023/4/28/art_1229661956_203895.html" TargetMode="External"/><Relationship Id="rId11" Type="http://schemas.openxmlformats.org/officeDocument/2006/relationships/hyperlink" Target="http://lssggzy.lishui.gov.cn/art/2022/1/7/art_1229661852_187570.html" TargetMode="External"/><Relationship Id="rId1099" Type="http://schemas.openxmlformats.org/officeDocument/2006/relationships/hyperlink" Target="http://lssggzy.lishui.gov.cn/art/2022/6/14/art_1229661989_187922.html" TargetMode="External"/><Relationship Id="rId1098" Type="http://schemas.openxmlformats.org/officeDocument/2006/relationships/hyperlink" Target="http://lssggzy.lishui.gov.cn/art/2022/6/14/art_1229661852_187844.html" TargetMode="External"/><Relationship Id="rId1097" Type="http://schemas.openxmlformats.org/officeDocument/2006/relationships/hyperlink" Target="http://lssggzy.lishui.gov.cn/art/2022/6/14/art_1229662124_187793.html" TargetMode="External"/><Relationship Id="rId1096" Type="http://schemas.openxmlformats.org/officeDocument/2006/relationships/hyperlink" Target="http://lssggzy.lishui.gov.cn/art/2022/6/13/art_1229661812_187875.html" TargetMode="External"/><Relationship Id="rId1095" Type="http://schemas.openxmlformats.org/officeDocument/2006/relationships/hyperlink" Target="http://lssggzy.lishui.gov.cn/art/2022/6/13/art_1229662124_188395.html" TargetMode="External"/><Relationship Id="rId1094" Type="http://schemas.openxmlformats.org/officeDocument/2006/relationships/hyperlink" Target="http://lssggzy.lishui.gov.cn/art/2022/6/13/art_1229661989_187917.html" TargetMode="External"/><Relationship Id="rId1093" Type="http://schemas.openxmlformats.org/officeDocument/2006/relationships/hyperlink" Target="http://lssggzy.lishui.gov.cn/art/2022/6/10/art_1229662124_187773.html" TargetMode="External"/><Relationship Id="rId1092" Type="http://schemas.openxmlformats.org/officeDocument/2006/relationships/hyperlink" Target="http://lssggzy.lishui.gov.cn/art/2022/6/10/art_1229661852_187825.html" TargetMode="External"/><Relationship Id="rId1091" Type="http://schemas.openxmlformats.org/officeDocument/2006/relationships/hyperlink" Target="http://lssggzy.lishui.gov.cn/art/2022/6/10/art_1229662124_188390.html" TargetMode="External"/><Relationship Id="rId1090" Type="http://schemas.openxmlformats.org/officeDocument/2006/relationships/hyperlink" Target="http://lssggzy.lishui.gov.cn/art/2022/6/10/art_1229662124_187784.html" TargetMode="External"/><Relationship Id="rId109" Type="http://schemas.openxmlformats.org/officeDocument/2006/relationships/hyperlink" Target="http://lssggzy.lishui.gov.cn/art/2023/4/28/art_1229662190_203814.html" TargetMode="External"/><Relationship Id="rId1089" Type="http://schemas.openxmlformats.org/officeDocument/2006/relationships/hyperlink" Target="http://lssggzy.lishui.gov.cn/art/2022/6/9/art_1229661989_187910.html" TargetMode="External"/><Relationship Id="rId1088" Type="http://schemas.openxmlformats.org/officeDocument/2006/relationships/hyperlink" Target="http://lssggzy.lishui.gov.cn/art/2022/6/9/art_1229661852_187816.html" TargetMode="External"/><Relationship Id="rId1087" Type="http://schemas.openxmlformats.org/officeDocument/2006/relationships/hyperlink" Target="http://lssggzy.lishui.gov.cn/art/2022/6/8/art_1229662056_187802.html" TargetMode="External"/><Relationship Id="rId1086" Type="http://schemas.openxmlformats.org/officeDocument/2006/relationships/hyperlink" Target="http://lssggzy.lishui.gov.cn/art/2022/6/7/art_1229661812_187867.html" TargetMode="External"/><Relationship Id="rId1085" Type="http://schemas.openxmlformats.org/officeDocument/2006/relationships/hyperlink" Target="http://lssggzy.lishui.gov.cn/art/2022/6/6/art_1229662089_187706.html" TargetMode="External"/><Relationship Id="rId1084" Type="http://schemas.openxmlformats.org/officeDocument/2006/relationships/hyperlink" Target="http://lssggzy.lishui.gov.cn/art/2022/6/2/art_1229662190_187704.html" TargetMode="External"/><Relationship Id="rId1083" Type="http://schemas.openxmlformats.org/officeDocument/2006/relationships/hyperlink" Target="http://lssggzy.lishui.gov.cn/art/2022/6/2/art_1229661923_187596.html" TargetMode="External"/><Relationship Id="rId1082" Type="http://schemas.openxmlformats.org/officeDocument/2006/relationships/hyperlink" Target="http://lssggzy.lishui.gov.cn/art/2022/6/2/art_1229661956_188473.html" TargetMode="External"/><Relationship Id="rId1081" Type="http://schemas.openxmlformats.org/officeDocument/2006/relationships/hyperlink" Target="http://lssggzy.lishui.gov.cn/art/2022/6/2/art_1229662089_187697.html" TargetMode="External"/><Relationship Id="rId1080" Type="http://schemas.openxmlformats.org/officeDocument/2006/relationships/hyperlink" Target="http://lssggzy.lishui.gov.cn/art/2022/6/1/art_1229662124_187761.html" TargetMode="External"/><Relationship Id="rId108" Type="http://schemas.openxmlformats.org/officeDocument/2006/relationships/hyperlink" Target="http://lssggzy.lishui.gov.cn/art/2023/4/27/art_1229661812_203700.html" TargetMode="External"/><Relationship Id="rId1079" Type="http://schemas.openxmlformats.org/officeDocument/2006/relationships/hyperlink" Target="http://lssggzy.lishui.gov.cn/art/2022/6/1/art_1229661852_187808.html" TargetMode="External"/><Relationship Id="rId1078" Type="http://schemas.openxmlformats.org/officeDocument/2006/relationships/hyperlink" Target="http://lssggzy.lishui.gov.cn/art/2022/6/1/art_1229661852_187803.html" TargetMode="External"/><Relationship Id="rId1077" Type="http://schemas.openxmlformats.org/officeDocument/2006/relationships/hyperlink" Target="http://lssggzy.lishui.gov.cn/art/2022/6/1/art_1229661956_188472.html" TargetMode="External"/><Relationship Id="rId1076" Type="http://schemas.openxmlformats.org/officeDocument/2006/relationships/hyperlink" Target="http://lssggzy.lishui.gov.cn/art/2022/5/31/art_1229661956_188469.html" TargetMode="External"/><Relationship Id="rId1075" Type="http://schemas.openxmlformats.org/officeDocument/2006/relationships/hyperlink" Target="http://lssggzy.lishui.gov.cn/art/2022/5/31/art_1229661989_187902.html" TargetMode="External"/><Relationship Id="rId1074" Type="http://schemas.openxmlformats.org/officeDocument/2006/relationships/hyperlink" Target="http://lssggzy.lishui.gov.cn/art/2022/5/31/art_1229661956_188471.html" TargetMode="External"/><Relationship Id="rId1073" Type="http://schemas.openxmlformats.org/officeDocument/2006/relationships/hyperlink" Target="http://lssggzy.lishui.gov.cn/art/2022/5/30/art_1229661923_187590.html" TargetMode="External"/><Relationship Id="rId1072" Type="http://schemas.openxmlformats.org/officeDocument/2006/relationships/hyperlink" Target="http://lssggzy.lishui.gov.cn/art/2022/5/30/art_1229661812_187851.html" TargetMode="External"/><Relationship Id="rId1071" Type="http://schemas.openxmlformats.org/officeDocument/2006/relationships/hyperlink" Target="http://lssggzy.lishui.gov.cn/art/2022/5/30/art_1229662157_187874.html" TargetMode="External"/><Relationship Id="rId1070" Type="http://schemas.openxmlformats.org/officeDocument/2006/relationships/hyperlink" Target="http://lssggzy.lishui.gov.cn/art/2022/5/30/art_1229662157_187883.html" TargetMode="External"/><Relationship Id="rId107" Type="http://schemas.openxmlformats.org/officeDocument/2006/relationships/hyperlink" Target="http://lssggzy.lishui.gov.cn/art/2023/4/27/art_1229662089_203712.html" TargetMode="External"/><Relationship Id="rId1069" Type="http://schemas.openxmlformats.org/officeDocument/2006/relationships/hyperlink" Target="http://lssggzy.lishui.gov.cn/art/2022/5/30/art_1229662190_187696.html" TargetMode="External"/><Relationship Id="rId1068" Type="http://schemas.openxmlformats.org/officeDocument/2006/relationships/hyperlink" Target="http://lssggzy.lishui.gov.cn/art/2022/5/30/art_1229661812_187860.html" TargetMode="External"/><Relationship Id="rId1067" Type="http://schemas.openxmlformats.org/officeDocument/2006/relationships/hyperlink" Target="http://lssggzy.lishui.gov.cn/art/2022/5/30/art_1229661956_188467.html" TargetMode="External"/><Relationship Id="rId1066" Type="http://schemas.openxmlformats.org/officeDocument/2006/relationships/hyperlink" Target="http://lssggzy.lishui.gov.cn/art/2022/5/30/art_1229661956_188468.html" TargetMode="External"/><Relationship Id="rId1065" Type="http://schemas.openxmlformats.org/officeDocument/2006/relationships/hyperlink" Target="http://lssggzy.lishui.gov.cn/art/2022/5/27/art_1229661812_187842.html" TargetMode="External"/><Relationship Id="rId1064" Type="http://schemas.openxmlformats.org/officeDocument/2006/relationships/hyperlink" Target="http://lssggzy.lishui.gov.cn/art/2022/5/27/art_1229662190_187690.html" TargetMode="External"/><Relationship Id="rId1063" Type="http://schemas.openxmlformats.org/officeDocument/2006/relationships/hyperlink" Target="http://lssggzy.lishui.gov.cn/art/2022/5/27/art_1229661956_188466.html" TargetMode="External"/><Relationship Id="rId1062" Type="http://schemas.openxmlformats.org/officeDocument/2006/relationships/hyperlink" Target="http://lssggzy.lishui.gov.cn/art/2022/5/26/art_1229662157_187866.html" TargetMode="External"/><Relationship Id="rId1061" Type="http://schemas.openxmlformats.org/officeDocument/2006/relationships/hyperlink" Target="http://lssggzy.lishui.gov.cn/art/2022/5/26/art_1229661989_187894.html" TargetMode="External"/><Relationship Id="rId1060" Type="http://schemas.openxmlformats.org/officeDocument/2006/relationships/hyperlink" Target="http://lssggzy.lishui.gov.cn/art/2022/5/26/art_1229662157_187856.html" TargetMode="External"/><Relationship Id="rId106" Type="http://schemas.openxmlformats.org/officeDocument/2006/relationships/hyperlink" Target="http://lssggzy.lishui.gov.cn/art/2023/4/27/art_1229661956_203704.html" TargetMode="External"/><Relationship Id="rId1059" Type="http://schemas.openxmlformats.org/officeDocument/2006/relationships/hyperlink" Target="http://lssggzy.lishui.gov.cn/art/2022/5/26/art_1229661956_188465.html" TargetMode="External"/><Relationship Id="rId1058" Type="http://schemas.openxmlformats.org/officeDocument/2006/relationships/hyperlink" Target="http://lssggzy.lishui.gov.cn/art/2022/5/25/art_1229662190_187683.html" TargetMode="External"/><Relationship Id="rId1057" Type="http://schemas.openxmlformats.org/officeDocument/2006/relationships/hyperlink" Target="http://lssggzy.lishui.gov.cn/art/2022/5/24/art_1229661852_187790.html" TargetMode="External"/><Relationship Id="rId1056" Type="http://schemas.openxmlformats.org/officeDocument/2006/relationships/hyperlink" Target="http://lssggzy.lishui.gov.cn/art/2022/5/24/art_1229662124_187752.html" TargetMode="External"/><Relationship Id="rId1055" Type="http://schemas.openxmlformats.org/officeDocument/2006/relationships/hyperlink" Target="http://lssggzy.lishui.gov.cn/art/2022/5/23/art_1229662124_187743.html" TargetMode="External"/><Relationship Id="rId1054" Type="http://schemas.openxmlformats.org/officeDocument/2006/relationships/hyperlink" Target="http://lssggzy.lishui.gov.cn/art/2022/5/20/art_1229661812_187833.html" TargetMode="External"/><Relationship Id="rId1053" Type="http://schemas.openxmlformats.org/officeDocument/2006/relationships/hyperlink" Target="http://lssggzy.lishui.gov.cn/art/2022/5/20/art_1229662056_187789.html" TargetMode="External"/><Relationship Id="rId1052" Type="http://schemas.openxmlformats.org/officeDocument/2006/relationships/hyperlink" Target="http://lssggzy.lishui.gov.cn/art/2022/5/20/art_1229661852_187774.html" TargetMode="External"/><Relationship Id="rId1051" Type="http://schemas.openxmlformats.org/officeDocument/2006/relationships/hyperlink" Target="http://lssggzy.lishui.gov.cn/art/2022/5/20/art_1229662190_187677.html" TargetMode="External"/><Relationship Id="rId1050" Type="http://schemas.openxmlformats.org/officeDocument/2006/relationships/hyperlink" Target="http://lssggzy.lishui.gov.cn/art/2022/5/20/art_1229662124_187733.html" TargetMode="External"/><Relationship Id="rId105" Type="http://schemas.openxmlformats.org/officeDocument/2006/relationships/hyperlink" Target="http://lssggzy.lishui.gov.cn/art/2023/4/26/art_1229661956_203574.html" TargetMode="External"/><Relationship Id="rId1049" Type="http://schemas.openxmlformats.org/officeDocument/2006/relationships/hyperlink" Target="http://lssggzy.lishui.gov.cn/art/2022/5/20/art_1229661852_187779.html" TargetMode="External"/><Relationship Id="rId1048" Type="http://schemas.openxmlformats.org/officeDocument/2006/relationships/hyperlink" Target="http://lssggzy.lishui.gov.cn/art/2022/5/19/art_1229662089_187691.html" TargetMode="External"/><Relationship Id="rId1047" Type="http://schemas.openxmlformats.org/officeDocument/2006/relationships/hyperlink" Target="http://lssggzy.lishui.gov.cn/art/2022/5/19/art_1229662124_187724.html" TargetMode="External"/><Relationship Id="rId1046" Type="http://schemas.openxmlformats.org/officeDocument/2006/relationships/hyperlink" Target="http://lssggzy.lishui.gov.cn/art/2022/5/18/art_1229661812_187826.html" TargetMode="External"/><Relationship Id="rId1045" Type="http://schemas.openxmlformats.org/officeDocument/2006/relationships/hyperlink" Target="http://lssggzy.lishui.gov.cn/art/2022/5/18/art_1229662190_187671.html" TargetMode="External"/><Relationship Id="rId1044" Type="http://schemas.openxmlformats.org/officeDocument/2006/relationships/hyperlink" Target="http://lssggzy.lishui.gov.cn/art/2022/5/18/art_1229662157_187848.html" TargetMode="External"/><Relationship Id="rId1043" Type="http://schemas.openxmlformats.org/officeDocument/2006/relationships/hyperlink" Target="http://lssggzy.lishui.gov.cn/art/2022/5/18/art_1229661956_188464.html" TargetMode="External"/><Relationship Id="rId1042" Type="http://schemas.openxmlformats.org/officeDocument/2006/relationships/hyperlink" Target="http://lssggzy.lishui.gov.cn/art/2022/5/18/art_1229662124_187715.html" TargetMode="External"/><Relationship Id="rId1041" Type="http://schemas.openxmlformats.org/officeDocument/2006/relationships/hyperlink" Target="http://lssggzy.lishui.gov.cn/art/2022/5/17/art_1229661852_187756.html" TargetMode="External"/><Relationship Id="rId1040" Type="http://schemas.openxmlformats.org/officeDocument/2006/relationships/hyperlink" Target="http://lssggzy.lishui.gov.cn/art/2022/5/17/art_1229662089_187685.html" TargetMode="External"/><Relationship Id="rId104" Type="http://schemas.openxmlformats.org/officeDocument/2006/relationships/hyperlink" Target="http://lssggzy.lishui.gov.cn/art/2023/8/29/art_1229662157_227000.html" TargetMode="External"/><Relationship Id="rId1039" Type="http://schemas.openxmlformats.org/officeDocument/2006/relationships/hyperlink" Target="http://lssggzy.lishui.gov.cn/art/2022/5/17/art_1229661852_187766.html" TargetMode="External"/><Relationship Id="rId1038" Type="http://schemas.openxmlformats.org/officeDocument/2006/relationships/hyperlink" Target="http://lssggzy.lishui.gov.cn/art/2022/5/16/art_1229661852_187747.html" TargetMode="External"/><Relationship Id="rId1037" Type="http://schemas.openxmlformats.org/officeDocument/2006/relationships/hyperlink" Target="http://lssggzy.lishui.gov.cn/art/2022/5/16/art_1229662190_187664.html" TargetMode="External"/><Relationship Id="rId1036" Type="http://schemas.openxmlformats.org/officeDocument/2006/relationships/hyperlink" Target="http://lssggzy.lishui.gov.cn/art/2022/5/13/art_1229662190_187658.html" TargetMode="External"/><Relationship Id="rId1035" Type="http://schemas.openxmlformats.org/officeDocument/2006/relationships/hyperlink" Target="http://lssggzy.lishui.gov.cn/art/2022/5/13/art_1229662056_187780.html" TargetMode="External"/><Relationship Id="rId1034" Type="http://schemas.openxmlformats.org/officeDocument/2006/relationships/hyperlink" Target="http://lssggzy.lishui.gov.cn/art/2022/5/13/art_1229662124_187705.html" TargetMode="External"/><Relationship Id="rId1033" Type="http://schemas.openxmlformats.org/officeDocument/2006/relationships/hyperlink" Target="http://lssggzy.lishui.gov.cn/art/2022/5/13/art_1229661956_188463.html" TargetMode="External"/><Relationship Id="rId1032" Type="http://schemas.openxmlformats.org/officeDocument/2006/relationships/hyperlink" Target="http://lssggzy.lishui.gov.cn/art/2022/5/12/art_1229662190_187653.html" TargetMode="External"/><Relationship Id="rId1031" Type="http://schemas.openxmlformats.org/officeDocument/2006/relationships/hyperlink" Target="http://lssggzy.lishui.gov.cn/art/2022/5/12/art_1229661852_187738.html" TargetMode="External"/><Relationship Id="rId1030" Type="http://schemas.openxmlformats.org/officeDocument/2006/relationships/hyperlink" Target="http://lssggzy.lishui.gov.cn/art/2022/5/12/art_1229662124_187695.html" TargetMode="External"/><Relationship Id="rId103" Type="http://schemas.openxmlformats.org/officeDocument/2006/relationships/hyperlink" Target="http://lssggzy.lishui.gov.cn/art/2023/8/30/art_1229662124_227287.html" TargetMode="External"/><Relationship Id="rId1029" Type="http://schemas.openxmlformats.org/officeDocument/2006/relationships/hyperlink" Target="http://lssggzy.lishui.gov.cn/art/2022/5/10/art_1229662157_187840.html" TargetMode="External"/><Relationship Id="rId1028" Type="http://schemas.openxmlformats.org/officeDocument/2006/relationships/hyperlink" Target="http://lssggzy.lishui.gov.cn/art/2022/5/10/art_1229662124_187688.html" TargetMode="External"/><Relationship Id="rId1027" Type="http://schemas.openxmlformats.org/officeDocument/2006/relationships/hyperlink" Target="http://lssggzy.lishui.gov.cn/art/2022/5/10/art_1229662089_187678.html" TargetMode="External"/><Relationship Id="rId1026" Type="http://schemas.openxmlformats.org/officeDocument/2006/relationships/hyperlink" Target="http://lssggzy.lishui.gov.cn/art/2022/5/10/art_1229661923_187583.html" TargetMode="External"/><Relationship Id="rId1025" Type="http://schemas.openxmlformats.org/officeDocument/2006/relationships/hyperlink" Target="http://lssggzy.lishui.gov.cn/art/2022/5/10/art_1229662089_187672.html" TargetMode="External"/><Relationship Id="rId1024" Type="http://schemas.openxmlformats.org/officeDocument/2006/relationships/hyperlink" Target="http://lssggzy.lishui.gov.cn/art/2022/5/10/art_1229661956_188462.html" TargetMode="External"/><Relationship Id="rId1023" Type="http://schemas.openxmlformats.org/officeDocument/2006/relationships/hyperlink" Target="http://lssggzy.lishui.gov.cn/art/2022/5/9/art_1229661812_187817.html" TargetMode="External"/><Relationship Id="rId1022" Type="http://schemas.openxmlformats.org/officeDocument/2006/relationships/hyperlink" Target="http://lssggzy.lishui.gov.cn/art/2022/5/9/art_1229661956_188461.html" TargetMode="External"/><Relationship Id="rId1021" Type="http://schemas.openxmlformats.org/officeDocument/2006/relationships/hyperlink" Target="http://lssggzy.lishui.gov.cn/art/2022/5/7/art_1229661989_187879.html" TargetMode="External"/><Relationship Id="rId1020" Type="http://schemas.openxmlformats.org/officeDocument/2006/relationships/hyperlink" Target="http://lssggzy.lishui.gov.cn/art/2022/5/7/art_1229661812_187809.html" TargetMode="External"/><Relationship Id="rId102" Type="http://schemas.openxmlformats.org/officeDocument/2006/relationships/hyperlink" Target="http://lssggzy.lishui.gov.cn/art/2023/4/25/art_1229661852_203441.html" TargetMode="External"/><Relationship Id="rId1019" Type="http://schemas.openxmlformats.org/officeDocument/2006/relationships/hyperlink" Target="http://lssggzy.lishui.gov.cn/art/2022/5/7/art_1229662190_187647.html" TargetMode="External"/><Relationship Id="rId1018" Type="http://schemas.openxmlformats.org/officeDocument/2006/relationships/hyperlink" Target="http://lssggzy.lishui.gov.cn/art/2022/5/7/art_1229662089_187654.html" TargetMode="External"/><Relationship Id="rId1017" Type="http://schemas.openxmlformats.org/officeDocument/2006/relationships/hyperlink" Target="http://lssggzy.lishui.gov.cn/art/2022/5/7/art_1229662089_187660.html" TargetMode="External"/><Relationship Id="rId1016" Type="http://schemas.openxmlformats.org/officeDocument/2006/relationships/hyperlink" Target="http://lssggzy.lishui.gov.cn/art/2022/5/7/art_1229662089_187666.html" TargetMode="External"/><Relationship Id="rId1015" Type="http://schemas.openxmlformats.org/officeDocument/2006/relationships/hyperlink" Target="http://lssggzy.lishui.gov.cn/art/2022/5/6/art_1229661923_187577.html" TargetMode="External"/><Relationship Id="rId1014" Type="http://schemas.openxmlformats.org/officeDocument/2006/relationships/hyperlink" Target="http://lssggzy.lishui.gov.cn/art/2022/5/6/art_1229662124_187682.html" TargetMode="External"/><Relationship Id="rId1013" Type="http://schemas.openxmlformats.org/officeDocument/2006/relationships/hyperlink" Target="http://lssggzy.lishui.gov.cn/art/2022/5/6/art_1229662089_187648.html" TargetMode="External"/><Relationship Id="rId1012" Type="http://schemas.openxmlformats.org/officeDocument/2006/relationships/hyperlink" Target="http://lssggzy.lishui.gov.cn/art/2022/5/4/art_1229662157_187831.html" TargetMode="External"/><Relationship Id="rId1011" Type="http://schemas.openxmlformats.org/officeDocument/2006/relationships/hyperlink" Target="http://lssggzy.lishui.gov.cn/art/2022/4/29/art_1229661852_187729.html" TargetMode="External"/><Relationship Id="rId1010" Type="http://schemas.openxmlformats.org/officeDocument/2006/relationships/hyperlink" Target="http://lssggzy.lishui.gov.cn/art/2022/4/29/art_1229662056_187772.html" TargetMode="External"/><Relationship Id="rId101" Type="http://schemas.openxmlformats.org/officeDocument/2006/relationships/hyperlink" Target="http://lssggzy.lishui.gov.cn/art/2023/4/25/art_1229661852_203418.html" TargetMode="External"/><Relationship Id="rId1009" Type="http://schemas.openxmlformats.org/officeDocument/2006/relationships/hyperlink" Target="http://lssggzy.lishui.gov.cn/art/2022/4/29/art_1229661956_188460.html" TargetMode="External"/><Relationship Id="rId1008" Type="http://schemas.openxmlformats.org/officeDocument/2006/relationships/hyperlink" Target="http://lssggzy.lishui.gov.cn/art/2022/4/29/art_1229662190_187640.html" TargetMode="External"/><Relationship Id="rId1007" Type="http://schemas.openxmlformats.org/officeDocument/2006/relationships/hyperlink" Target="http://lssggzy.lishui.gov.cn/art/2022/4/29/art_1229662124_187675.html" TargetMode="External"/><Relationship Id="rId1006" Type="http://schemas.openxmlformats.org/officeDocument/2006/relationships/hyperlink" Target="http://lssggzy.lishui.gov.cn/art/2022/4/28/art_1229661852_187720.html" TargetMode="External"/><Relationship Id="rId1005" Type="http://schemas.openxmlformats.org/officeDocument/2006/relationships/hyperlink" Target="http://lssggzy.lishui.gov.cn/art/2022/4/28/art_1229661812_187799.html" TargetMode="External"/><Relationship Id="rId1004" Type="http://schemas.openxmlformats.org/officeDocument/2006/relationships/hyperlink" Target="http://lssggzy.lishui.gov.cn/art/2022/4/26/art_1229661956_188459.html" TargetMode="External"/><Relationship Id="rId1003" Type="http://schemas.openxmlformats.org/officeDocument/2006/relationships/hyperlink" Target="http://lssggzy.lishui.gov.cn/art/2022/4/25/art_1229661852_187711.html" TargetMode="External"/><Relationship Id="rId1002" Type="http://schemas.openxmlformats.org/officeDocument/2006/relationships/hyperlink" Target="http://lssggzy.lishui.gov.cn/art/2022/4/24/art_1229662124_187670.html" TargetMode="External"/><Relationship Id="rId1001" Type="http://schemas.openxmlformats.org/officeDocument/2006/relationships/hyperlink" Target="http://lssggzy.lishui.gov.cn/art/2022/4/22/art_1229662157_187822.html" TargetMode="External"/><Relationship Id="rId1000" Type="http://schemas.openxmlformats.org/officeDocument/2006/relationships/hyperlink" Target="http://lssggzy.lishui.gov.cn/art/2022/4/22/art_1229661812_187797.html" TargetMode="External"/><Relationship Id="rId100" Type="http://schemas.openxmlformats.org/officeDocument/2006/relationships/hyperlink" Target="http://lssggzy.lishui.gov.cn/art/2023/4/25/art_1229661956_203474.html" TargetMode="External"/><Relationship Id="rId10" Type="http://schemas.openxmlformats.org/officeDocument/2006/relationships/hyperlink" Target="http://lssggzy.lishui.gov.cn/art/2022/1/6/art_1229662124_187572.html" TargetMode="Externa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T5783"/>
  <sheetViews>
    <sheetView tabSelected="1" zoomScaleSheetLayoutView="60" topLeftCell="B1" workbookViewId="0">
      <pane ySplit="1" topLeftCell="A2329" activePane="bottomLeft" state="frozen"/>
      <selection/>
      <selection pane="bottomLeft" activeCell="B2356" sqref="B2356"/>
    </sheetView>
  </sheetViews>
  <sheetFormatPr defaultColWidth="9" defaultRowHeight="29" customHeight="1"/>
  <cols>
    <col min="1" max="1" width="9" style="1" hidden="1" customWidth="1"/>
    <col min="2" max="2" width="76.0166666666667" style="3" customWidth="1"/>
    <col min="3" max="3" width="18.75" style="4"/>
    <col min="4" max="4" width="18.75" style="5"/>
    <col min="5" max="5" width="9.125" style="4" customWidth="1"/>
    <col min="6" max="6" width="18.75" style="5"/>
    <col min="7" max="7" width="18.75" style="5" customWidth="1"/>
    <col min="8" max="8" width="16.5" style="1" customWidth="1"/>
    <col min="9" max="9" width="14.625" style="6" customWidth="1"/>
    <col min="10" max="10" width="23.125" style="11" customWidth="1"/>
    <col min="11" max="11" width="21.875" style="1" customWidth="1"/>
    <col min="12" max="12" width="11.25" style="1" customWidth="1"/>
    <col min="13" max="13" width="26" style="7" customWidth="1"/>
    <col min="14" max="14" width="18.825" style="3" customWidth="1"/>
    <col min="15" max="16" width="9" style="1"/>
    <col min="17" max="17" width="9" style="1" hidden="1" customWidth="1"/>
    <col min="18" max="18" width="11.25" style="3" hidden="1" customWidth="1"/>
    <col min="19" max="19" width="9" style="1" hidden="1" customWidth="1"/>
    <col min="20" max="16384" width="9" style="1"/>
  </cols>
  <sheetData>
    <row r="1" customHeight="1" spans="1:19">
      <c r="A1" s="1" t="s">
        <v>0</v>
      </c>
      <c r="B1" s="3" t="s">
        <v>1</v>
      </c>
      <c r="C1" s="4" t="s">
        <v>2</v>
      </c>
      <c r="D1" s="5" t="s">
        <v>3</v>
      </c>
      <c r="E1" s="4" t="s">
        <v>4</v>
      </c>
      <c r="F1" s="5" t="s">
        <v>5</v>
      </c>
      <c r="G1" s="5" t="s">
        <v>6</v>
      </c>
      <c r="H1" s="1" t="s">
        <v>7</v>
      </c>
      <c r="I1" s="6" t="s">
        <v>8</v>
      </c>
      <c r="J1" s="12" t="s">
        <v>9</v>
      </c>
      <c r="K1" s="1" t="s">
        <v>10</v>
      </c>
      <c r="L1" s="1" t="s">
        <v>11</v>
      </c>
      <c r="M1" s="3" t="s">
        <v>12</v>
      </c>
      <c r="N1" s="3" t="s">
        <v>13</v>
      </c>
      <c r="O1" s="1" t="s">
        <v>14</v>
      </c>
      <c r="P1" s="1" t="s">
        <v>15</v>
      </c>
      <c r="Q1" s="1" t="s">
        <v>16</v>
      </c>
      <c r="R1" s="3" t="s">
        <v>17</v>
      </c>
      <c r="S1" s="1" t="s">
        <v>18</v>
      </c>
    </row>
    <row r="2" ht="18.75" hidden="1" spans="2:19">
      <c r="B2" s="3">
        <v>0</v>
      </c>
      <c r="C2" s="4">
        <v>1220104.00662251</v>
      </c>
      <c r="D2" s="5">
        <v>1105414.23</v>
      </c>
      <c r="E2" s="4">
        <v>9.4</v>
      </c>
      <c r="F2" s="5">
        <v>1105414.23</v>
      </c>
      <c r="H2" s="1">
        <v>42</v>
      </c>
      <c r="I2" s="6">
        <v>44200</v>
      </c>
      <c r="J2" s="13" t="s">
        <v>19</v>
      </c>
      <c r="K2" s="1" t="s">
        <v>20</v>
      </c>
      <c r="M2" s="1"/>
      <c r="N2" s="1"/>
      <c r="R2" s="1"/>
      <c r="S2" s="1">
        <v>1</v>
      </c>
    </row>
    <row r="3" ht="18.75" hidden="1" spans="2:19">
      <c r="B3" s="3">
        <v>0</v>
      </c>
      <c r="C3" s="4">
        <v>4154560</v>
      </c>
      <c r="D3" s="5">
        <v>4154560</v>
      </c>
      <c r="E3" s="4">
        <v>0</v>
      </c>
      <c r="F3" s="5">
        <v>4154560</v>
      </c>
      <c r="H3" s="1">
        <v>3</v>
      </c>
      <c r="I3" s="6">
        <v>44201</v>
      </c>
      <c r="J3" s="13" t="s">
        <v>21</v>
      </c>
      <c r="K3" s="1" t="s">
        <v>20</v>
      </c>
      <c r="M3" s="1"/>
      <c r="N3" s="1"/>
      <c r="R3" s="1"/>
      <c r="S3" s="1">
        <v>1</v>
      </c>
    </row>
    <row r="4" ht="18.75" hidden="1" spans="2:19">
      <c r="B4" s="3">
        <v>0</v>
      </c>
      <c r="C4" s="4">
        <v>5855613.14792899</v>
      </c>
      <c r="D4" s="5">
        <v>4947993.11</v>
      </c>
      <c r="E4" s="4">
        <v>15.5</v>
      </c>
      <c r="F4" s="5">
        <v>4947993.11</v>
      </c>
      <c r="H4" s="1">
        <v>146</v>
      </c>
      <c r="I4" s="6">
        <v>44202</v>
      </c>
      <c r="J4" s="13" t="s">
        <v>22</v>
      </c>
      <c r="K4" s="1" t="s">
        <v>20</v>
      </c>
      <c r="M4" s="1"/>
      <c r="N4" s="1"/>
      <c r="R4" s="1"/>
      <c r="S4" s="1">
        <v>1</v>
      </c>
    </row>
    <row r="5" ht="18.75" hidden="1" spans="2:19">
      <c r="B5" s="3">
        <v>0</v>
      </c>
      <c r="C5" s="4">
        <v>5251135.00574052</v>
      </c>
      <c r="D5" s="5">
        <v>4573738.59</v>
      </c>
      <c r="E5" s="4">
        <v>12.9</v>
      </c>
      <c r="F5" s="5">
        <v>4573738.59</v>
      </c>
      <c r="H5" s="1">
        <v>152</v>
      </c>
      <c r="I5" s="6">
        <v>44204</v>
      </c>
      <c r="J5" s="13" t="s">
        <v>23</v>
      </c>
      <c r="K5" s="1" t="s">
        <v>20</v>
      </c>
      <c r="M5" s="1"/>
      <c r="N5" s="1"/>
      <c r="R5" s="1"/>
      <c r="S5" s="1">
        <v>1</v>
      </c>
    </row>
    <row r="6" ht="18.75" hidden="1" spans="2:19">
      <c r="B6" s="3">
        <v>0</v>
      </c>
      <c r="C6" s="4">
        <v>6719920</v>
      </c>
      <c r="D6" s="5">
        <v>6202486.16</v>
      </c>
      <c r="E6" s="4">
        <v>7.7</v>
      </c>
      <c r="F6" s="5">
        <v>6202486.16</v>
      </c>
      <c r="H6" s="1">
        <v>140</v>
      </c>
      <c r="I6" s="6">
        <v>44204</v>
      </c>
      <c r="J6" s="13" t="s">
        <v>24</v>
      </c>
      <c r="K6" s="1" t="s">
        <v>20</v>
      </c>
      <c r="M6" s="1"/>
      <c r="N6" s="1"/>
      <c r="R6" s="1"/>
      <c r="S6" s="1">
        <v>1</v>
      </c>
    </row>
    <row r="7" ht="18.75" hidden="1" spans="2:19">
      <c r="B7" s="3">
        <v>0</v>
      </c>
      <c r="C7" s="4">
        <v>0</v>
      </c>
      <c r="D7" s="5">
        <v>0</v>
      </c>
      <c r="E7" s="4">
        <v>0</v>
      </c>
      <c r="F7" s="5">
        <v>0</v>
      </c>
      <c r="H7" s="1">
        <v>10</v>
      </c>
      <c r="I7" s="6">
        <v>44208</v>
      </c>
      <c r="J7" s="13" t="s">
        <v>25</v>
      </c>
      <c r="K7" s="1" t="s">
        <v>20</v>
      </c>
      <c r="M7" s="1"/>
      <c r="N7" s="1"/>
      <c r="R7" s="1"/>
      <c r="S7" s="1">
        <v>1</v>
      </c>
    </row>
    <row r="8" ht="18.75" hidden="1" spans="2:19">
      <c r="B8" s="3">
        <v>0</v>
      </c>
      <c r="C8" s="4">
        <v>4760000</v>
      </c>
      <c r="D8" s="5">
        <v>4760000</v>
      </c>
      <c r="E8" s="4">
        <v>0</v>
      </c>
      <c r="F8" s="5">
        <v>4760000</v>
      </c>
      <c r="H8" s="1">
        <v>8</v>
      </c>
      <c r="I8" s="6">
        <v>44208</v>
      </c>
      <c r="J8" s="13" t="s">
        <v>26</v>
      </c>
      <c r="K8" s="1" t="s">
        <v>20</v>
      </c>
      <c r="M8" s="1"/>
      <c r="N8" s="1"/>
      <c r="R8" s="1"/>
      <c r="S8" s="1">
        <v>1</v>
      </c>
    </row>
    <row r="9" ht="18.75" hidden="1" spans="2:19">
      <c r="B9" s="3">
        <v>0</v>
      </c>
      <c r="C9" s="4">
        <v>12965544.6840958</v>
      </c>
      <c r="D9" s="5">
        <v>11902370.02</v>
      </c>
      <c r="E9" s="4">
        <v>8.2</v>
      </c>
      <c r="F9" s="5">
        <v>11902370.02</v>
      </c>
      <c r="H9" s="1">
        <v>181</v>
      </c>
      <c r="I9" s="6">
        <v>44210</v>
      </c>
      <c r="J9" s="13" t="s">
        <v>27</v>
      </c>
      <c r="K9" s="1" t="s">
        <v>20</v>
      </c>
      <c r="M9" s="1"/>
      <c r="N9" s="1"/>
      <c r="R9" s="1"/>
      <c r="S9" s="1">
        <v>1</v>
      </c>
    </row>
    <row r="10" ht="18.75" hidden="1" spans="2:19">
      <c r="B10" s="3">
        <v>0</v>
      </c>
      <c r="C10" s="4">
        <v>7060298.99676375</v>
      </c>
      <c r="D10" s="5">
        <v>6544897.17</v>
      </c>
      <c r="E10" s="4">
        <v>7.3</v>
      </c>
      <c r="F10" s="5">
        <v>6544897.17</v>
      </c>
      <c r="H10" s="1">
        <v>145</v>
      </c>
      <c r="I10" s="6">
        <v>44210</v>
      </c>
      <c r="J10" s="13" t="s">
        <v>28</v>
      </c>
      <c r="K10" s="1" t="s">
        <v>20</v>
      </c>
      <c r="M10" s="1"/>
      <c r="N10" s="1"/>
      <c r="R10" s="1"/>
      <c r="S10" s="1">
        <v>1</v>
      </c>
    </row>
    <row r="11" ht="18.75" hidden="1" spans="2:19">
      <c r="B11" s="3">
        <v>0</v>
      </c>
      <c r="C11" s="4">
        <v>0</v>
      </c>
      <c r="D11" s="5">
        <v>0</v>
      </c>
      <c r="E11" s="4">
        <v>0</v>
      </c>
      <c r="F11" s="5">
        <v>0</v>
      </c>
      <c r="H11" s="1">
        <v>137</v>
      </c>
      <c r="I11" s="6">
        <v>44210</v>
      </c>
      <c r="J11" s="13" t="s">
        <v>29</v>
      </c>
      <c r="K11" s="1" t="s">
        <v>20</v>
      </c>
      <c r="M11" s="1"/>
      <c r="N11" s="1"/>
      <c r="R11" s="1"/>
      <c r="S11" s="1">
        <v>1</v>
      </c>
    </row>
    <row r="12" ht="18.75" hidden="1" spans="2:19">
      <c r="B12" s="3">
        <v>0</v>
      </c>
      <c r="C12" s="4">
        <v>4180127.58</v>
      </c>
      <c r="D12" s="5">
        <v>4180127.58</v>
      </c>
      <c r="E12" s="4">
        <v>0</v>
      </c>
      <c r="F12" s="5">
        <v>4180127.58</v>
      </c>
      <c r="H12" s="1">
        <v>34</v>
      </c>
      <c r="I12" s="6">
        <v>44210</v>
      </c>
      <c r="J12" s="13" t="s">
        <v>30</v>
      </c>
      <c r="K12" s="1" t="s">
        <v>20</v>
      </c>
      <c r="M12" s="1"/>
      <c r="N12" s="1"/>
      <c r="R12" s="1"/>
      <c r="S12" s="1">
        <v>1</v>
      </c>
    </row>
    <row r="13" ht="18.75" hidden="1" spans="2:19">
      <c r="B13" s="3">
        <v>0</v>
      </c>
      <c r="C13" s="4">
        <v>30971055.2354874</v>
      </c>
      <c r="D13" s="5">
        <v>28276573.43</v>
      </c>
      <c r="E13" s="4">
        <v>8.7</v>
      </c>
      <c r="F13" s="5">
        <v>28276573.43</v>
      </c>
      <c r="H13" s="1">
        <v>110</v>
      </c>
      <c r="I13" s="6">
        <v>44211</v>
      </c>
      <c r="J13" s="13" t="s">
        <v>31</v>
      </c>
      <c r="K13" s="1" t="s">
        <v>20</v>
      </c>
      <c r="M13" s="1"/>
      <c r="N13" s="1"/>
      <c r="R13" s="1"/>
      <c r="S13" s="1">
        <v>1</v>
      </c>
    </row>
    <row r="14" ht="18.75" hidden="1" spans="2:19">
      <c r="B14" s="3">
        <v>0</v>
      </c>
      <c r="C14" s="4">
        <v>0</v>
      </c>
      <c r="D14" s="5">
        <v>0</v>
      </c>
      <c r="E14" s="4">
        <v>0</v>
      </c>
      <c r="F14" s="5">
        <v>0</v>
      </c>
      <c r="H14" s="1">
        <v>5</v>
      </c>
      <c r="I14" s="6">
        <v>44211</v>
      </c>
      <c r="J14" s="13" t="s">
        <v>32</v>
      </c>
      <c r="K14" s="1" t="s">
        <v>20</v>
      </c>
      <c r="M14" s="1"/>
      <c r="N14" s="1"/>
      <c r="R14" s="1"/>
      <c r="S14" s="1">
        <v>1</v>
      </c>
    </row>
    <row r="15" ht="18.75" hidden="1" spans="2:19">
      <c r="B15" s="3">
        <v>0</v>
      </c>
      <c r="C15" s="4">
        <v>65</v>
      </c>
      <c r="D15" s="5">
        <v>65</v>
      </c>
      <c r="E15" s="4">
        <v>0</v>
      </c>
      <c r="F15" s="5">
        <v>65</v>
      </c>
      <c r="H15" s="1">
        <v>3</v>
      </c>
      <c r="I15" s="6">
        <v>44212</v>
      </c>
      <c r="J15" s="13" t="s">
        <v>33</v>
      </c>
      <c r="K15" s="1" t="s">
        <v>20</v>
      </c>
      <c r="M15" s="1"/>
      <c r="N15" s="1"/>
      <c r="R15" s="1"/>
      <c r="S15" s="1">
        <v>1</v>
      </c>
    </row>
    <row r="16" ht="18.75" hidden="1" spans="2:19">
      <c r="B16" s="3">
        <v>0</v>
      </c>
      <c r="C16" s="4">
        <v>23860977.5217391</v>
      </c>
      <c r="D16" s="5">
        <v>21952099.32</v>
      </c>
      <c r="E16" s="4">
        <v>8</v>
      </c>
      <c r="F16" s="5">
        <v>21952099.32</v>
      </c>
      <c r="H16" s="1">
        <v>10</v>
      </c>
      <c r="I16" s="6">
        <v>44214</v>
      </c>
      <c r="J16" s="13" t="s">
        <v>34</v>
      </c>
      <c r="K16" s="1" t="s">
        <v>20</v>
      </c>
      <c r="M16" s="1"/>
      <c r="N16" s="1"/>
      <c r="R16" s="1"/>
      <c r="S16" s="1">
        <v>1</v>
      </c>
    </row>
    <row r="17" ht="18.75" hidden="1" spans="2:19">
      <c r="B17" s="3">
        <v>0</v>
      </c>
      <c r="C17" s="4">
        <v>0</v>
      </c>
      <c r="D17" s="5">
        <v>0</v>
      </c>
      <c r="E17" s="4">
        <v>0</v>
      </c>
      <c r="F17" s="5">
        <v>0</v>
      </c>
      <c r="H17" s="1">
        <v>43</v>
      </c>
      <c r="I17" s="6">
        <v>44214</v>
      </c>
      <c r="J17" s="13" t="s">
        <v>35</v>
      </c>
      <c r="K17" s="1" t="s">
        <v>20</v>
      </c>
      <c r="M17" s="1"/>
      <c r="N17" s="1"/>
      <c r="R17" s="1"/>
      <c r="S17" s="1">
        <v>1</v>
      </c>
    </row>
    <row r="18" ht="18.75" hidden="1" spans="2:19">
      <c r="B18" s="3">
        <v>0</v>
      </c>
      <c r="C18" s="4">
        <v>0</v>
      </c>
      <c r="D18" s="5">
        <v>0</v>
      </c>
      <c r="E18" s="4">
        <v>0</v>
      </c>
      <c r="F18" s="5">
        <v>0</v>
      </c>
      <c r="H18" s="1">
        <v>3</v>
      </c>
      <c r="I18" s="6">
        <v>44214</v>
      </c>
      <c r="J18" s="13" t="s">
        <v>36</v>
      </c>
      <c r="K18" s="1" t="s">
        <v>20</v>
      </c>
      <c r="M18" s="1"/>
      <c r="N18" s="1"/>
      <c r="R18" s="1"/>
      <c r="S18" s="1">
        <v>1</v>
      </c>
    </row>
    <row r="19" ht="18.75" hidden="1" spans="2:19">
      <c r="B19" s="3">
        <v>0</v>
      </c>
      <c r="C19" s="4">
        <v>6080000</v>
      </c>
      <c r="D19" s="5">
        <v>6080000</v>
      </c>
      <c r="E19" s="4">
        <v>0</v>
      </c>
      <c r="F19" s="5">
        <v>6080000</v>
      </c>
      <c r="H19" s="1">
        <v>4</v>
      </c>
      <c r="I19" s="6">
        <v>44215</v>
      </c>
      <c r="J19" s="13" t="s">
        <v>37</v>
      </c>
      <c r="K19" s="1" t="s">
        <v>20</v>
      </c>
      <c r="M19" s="1"/>
      <c r="N19" s="1"/>
      <c r="R19" s="1"/>
      <c r="S19" s="1">
        <v>1</v>
      </c>
    </row>
    <row r="20" ht="18.75" hidden="1" spans="2:19">
      <c r="B20" s="3">
        <v>0</v>
      </c>
      <c r="C20" s="4">
        <v>75</v>
      </c>
      <c r="D20" s="5">
        <v>75</v>
      </c>
      <c r="E20" s="4">
        <v>0</v>
      </c>
      <c r="F20" s="5">
        <v>75</v>
      </c>
      <c r="H20" s="1">
        <v>3</v>
      </c>
      <c r="I20" s="6">
        <v>44215</v>
      </c>
      <c r="J20" s="13" t="s">
        <v>38</v>
      </c>
      <c r="K20" s="1" t="s">
        <v>20</v>
      </c>
      <c r="M20" s="1"/>
      <c r="N20" s="1"/>
      <c r="R20" s="1"/>
      <c r="S20" s="1">
        <v>1</v>
      </c>
    </row>
    <row r="21" ht="18.75" hidden="1" spans="2:19">
      <c r="B21" s="3">
        <v>0</v>
      </c>
      <c r="C21" s="4">
        <v>0</v>
      </c>
      <c r="D21" s="5">
        <v>0</v>
      </c>
      <c r="E21" s="4">
        <v>0</v>
      </c>
      <c r="F21" s="5">
        <v>0</v>
      </c>
      <c r="H21" s="1">
        <v>3</v>
      </c>
      <c r="I21" s="6">
        <v>44215</v>
      </c>
      <c r="J21" s="13" t="s">
        <v>39</v>
      </c>
      <c r="K21" s="1" t="s">
        <v>20</v>
      </c>
      <c r="M21" s="1"/>
      <c r="N21" s="1"/>
      <c r="R21" s="1"/>
      <c r="S21" s="1">
        <v>1</v>
      </c>
    </row>
    <row r="22" ht="18.75" hidden="1" spans="2:19">
      <c r="B22" s="3">
        <v>0</v>
      </c>
      <c r="C22" s="4">
        <v>0</v>
      </c>
      <c r="D22" s="5">
        <v>0</v>
      </c>
      <c r="E22" s="4">
        <v>0</v>
      </c>
      <c r="F22" s="5">
        <v>0</v>
      </c>
      <c r="H22" s="1">
        <v>66</v>
      </c>
      <c r="I22" s="6">
        <v>44216</v>
      </c>
      <c r="J22" s="13" t="s">
        <v>40</v>
      </c>
      <c r="K22" s="1" t="s">
        <v>20</v>
      </c>
      <c r="M22" s="1"/>
      <c r="N22" s="1"/>
      <c r="R22" s="1"/>
      <c r="S22" s="1">
        <v>1</v>
      </c>
    </row>
    <row r="23" ht="18.75" hidden="1" spans="2:19">
      <c r="B23" s="3">
        <v>0</v>
      </c>
      <c r="C23" s="4">
        <v>20414729.0033222</v>
      </c>
      <c r="D23" s="5">
        <v>18434500.29</v>
      </c>
      <c r="E23" s="4">
        <v>9.7</v>
      </c>
      <c r="F23" s="5">
        <v>18434500.29</v>
      </c>
      <c r="H23" s="1">
        <v>183</v>
      </c>
      <c r="I23" s="6">
        <v>44217</v>
      </c>
      <c r="J23" s="13" t="s">
        <v>41</v>
      </c>
      <c r="K23" s="1" t="s">
        <v>20</v>
      </c>
      <c r="M23" s="1"/>
      <c r="N23" s="1"/>
      <c r="R23" s="1"/>
      <c r="S23" s="1">
        <v>1</v>
      </c>
    </row>
    <row r="24" ht="18.75" hidden="1" spans="2:19">
      <c r="B24" s="3">
        <v>0</v>
      </c>
      <c r="C24" s="4">
        <v>0</v>
      </c>
      <c r="D24" s="5">
        <v>0</v>
      </c>
      <c r="E24" s="4">
        <v>0</v>
      </c>
      <c r="F24" s="5">
        <v>0</v>
      </c>
      <c r="H24" s="1">
        <v>0</v>
      </c>
      <c r="I24" s="6">
        <v>44217</v>
      </c>
      <c r="J24" s="13" t="s">
        <v>42</v>
      </c>
      <c r="K24" s="1" t="s">
        <v>20</v>
      </c>
      <c r="M24" s="1"/>
      <c r="N24" s="1"/>
      <c r="R24" s="1"/>
      <c r="S24" s="1">
        <v>1</v>
      </c>
    </row>
    <row r="25" ht="18.75" hidden="1" spans="2:19">
      <c r="B25" s="3">
        <v>0</v>
      </c>
      <c r="C25" s="4">
        <v>0</v>
      </c>
      <c r="D25" s="5">
        <v>0</v>
      </c>
      <c r="E25" s="4">
        <v>0</v>
      </c>
      <c r="F25" s="5">
        <v>0</v>
      </c>
      <c r="H25" s="1">
        <v>4</v>
      </c>
      <c r="I25" s="6">
        <v>44218</v>
      </c>
      <c r="J25" s="13" t="s">
        <v>43</v>
      </c>
      <c r="K25" s="1" t="s">
        <v>20</v>
      </c>
      <c r="M25" s="1"/>
      <c r="N25" s="1"/>
      <c r="R25" s="1"/>
      <c r="S25" s="1">
        <v>1</v>
      </c>
    </row>
    <row r="26" ht="18.75" hidden="1" spans="2:19">
      <c r="B26" s="3">
        <v>0</v>
      </c>
      <c r="C26" s="4">
        <v>0</v>
      </c>
      <c r="D26" s="5">
        <v>0</v>
      </c>
      <c r="E26" s="4">
        <v>0</v>
      </c>
      <c r="F26" s="5">
        <v>0</v>
      </c>
      <c r="H26" s="1">
        <v>5</v>
      </c>
      <c r="I26" s="6">
        <v>44218</v>
      </c>
      <c r="J26" s="13" t="s">
        <v>44</v>
      </c>
      <c r="K26" s="1" t="s">
        <v>20</v>
      </c>
      <c r="M26" s="1"/>
      <c r="N26" s="1"/>
      <c r="R26" s="1"/>
      <c r="S26" s="1">
        <v>1</v>
      </c>
    </row>
    <row r="27" ht="18.75" hidden="1" spans="2:19">
      <c r="B27" s="3">
        <v>0</v>
      </c>
      <c r="C27" s="4">
        <v>0</v>
      </c>
      <c r="D27" s="5">
        <v>0</v>
      </c>
      <c r="E27" s="4">
        <v>0</v>
      </c>
      <c r="F27" s="5">
        <v>0</v>
      </c>
      <c r="H27" s="1">
        <v>88</v>
      </c>
      <c r="I27" s="6">
        <v>44221</v>
      </c>
      <c r="J27" s="13" t="s">
        <v>45</v>
      </c>
      <c r="K27" s="1" t="s">
        <v>20</v>
      </c>
      <c r="M27" s="1"/>
      <c r="N27" s="1"/>
      <c r="R27" s="1"/>
      <c r="S27" s="1">
        <v>1</v>
      </c>
    </row>
    <row r="28" ht="18.75" hidden="1" spans="2:19">
      <c r="B28" s="3">
        <v>0</v>
      </c>
      <c r="C28" s="4">
        <v>0</v>
      </c>
      <c r="D28" s="5">
        <v>0</v>
      </c>
      <c r="E28" s="4">
        <v>0</v>
      </c>
      <c r="F28" s="5">
        <v>0</v>
      </c>
      <c r="H28" s="1">
        <v>4</v>
      </c>
      <c r="I28" s="6">
        <v>44222</v>
      </c>
      <c r="J28" s="13" t="s">
        <v>46</v>
      </c>
      <c r="K28" s="1" t="s">
        <v>20</v>
      </c>
      <c r="M28" s="1"/>
      <c r="N28" s="1"/>
      <c r="R28" s="1"/>
      <c r="S28" s="1">
        <v>1</v>
      </c>
    </row>
    <row r="29" ht="18.75" hidden="1" spans="2:19">
      <c r="B29" s="3">
        <v>0</v>
      </c>
      <c r="C29" s="4">
        <v>454439618.733509</v>
      </c>
      <c r="D29" s="5">
        <v>430581538.75</v>
      </c>
      <c r="E29" s="4">
        <v>5.25</v>
      </c>
      <c r="F29" s="5">
        <v>430581538.75</v>
      </c>
      <c r="H29" s="1">
        <v>13</v>
      </c>
      <c r="I29" s="6">
        <v>44223</v>
      </c>
      <c r="J29" s="13" t="s">
        <v>47</v>
      </c>
      <c r="K29" s="1" t="s">
        <v>20</v>
      </c>
      <c r="M29" s="1"/>
      <c r="N29" s="1"/>
      <c r="R29" s="1"/>
      <c r="S29" s="1">
        <v>1</v>
      </c>
    </row>
    <row r="30" ht="18.75" hidden="1" spans="2:19">
      <c r="B30" s="3">
        <v>0</v>
      </c>
      <c r="C30" s="4">
        <v>71297755.9978189</v>
      </c>
      <c r="D30" s="5">
        <v>65380042.25</v>
      </c>
      <c r="E30" s="4">
        <v>8.3</v>
      </c>
      <c r="F30" s="5">
        <v>65380042.25</v>
      </c>
      <c r="H30" s="1">
        <v>137</v>
      </c>
      <c r="I30" s="6">
        <v>44223</v>
      </c>
      <c r="J30" s="13" t="s">
        <v>48</v>
      </c>
      <c r="K30" s="1" t="s">
        <v>20</v>
      </c>
      <c r="M30" s="1"/>
      <c r="N30" s="1"/>
      <c r="R30" s="1"/>
      <c r="S30" s="1">
        <v>1</v>
      </c>
    </row>
    <row r="31" ht="18.75" hidden="1" spans="2:19">
      <c r="B31" s="3">
        <v>0</v>
      </c>
      <c r="C31" s="4">
        <v>0</v>
      </c>
      <c r="D31" s="5">
        <v>0</v>
      </c>
      <c r="E31" s="4">
        <v>0</v>
      </c>
      <c r="F31" s="5">
        <v>0</v>
      </c>
      <c r="H31" s="1">
        <v>7</v>
      </c>
      <c r="I31" s="6">
        <v>44223</v>
      </c>
      <c r="J31" s="13" t="s">
        <v>49</v>
      </c>
      <c r="K31" s="1" t="s">
        <v>20</v>
      </c>
      <c r="M31" s="1"/>
      <c r="N31" s="1"/>
      <c r="R31" s="1"/>
      <c r="S31" s="1">
        <v>1</v>
      </c>
    </row>
    <row r="32" ht="18.75" hidden="1" spans="2:19">
      <c r="B32" s="3">
        <v>0</v>
      </c>
      <c r="C32" s="4">
        <v>0</v>
      </c>
      <c r="D32" s="5">
        <v>0</v>
      </c>
      <c r="E32" s="4">
        <v>0</v>
      </c>
      <c r="F32" s="5">
        <v>0</v>
      </c>
      <c r="H32" s="1">
        <v>0</v>
      </c>
      <c r="I32" s="6">
        <v>44223</v>
      </c>
      <c r="J32" s="13" t="s">
        <v>50</v>
      </c>
      <c r="K32" s="1" t="s">
        <v>20</v>
      </c>
      <c r="M32" s="1"/>
      <c r="N32" s="1"/>
      <c r="R32" s="1"/>
      <c r="S32" s="1">
        <v>1</v>
      </c>
    </row>
    <row r="33" ht="18.75" hidden="1" spans="2:19">
      <c r="B33" s="3">
        <v>0</v>
      </c>
      <c r="C33" s="4">
        <v>4277628.00214822</v>
      </c>
      <c r="D33" s="5">
        <v>3982471.67</v>
      </c>
      <c r="E33" s="4">
        <v>6.9</v>
      </c>
      <c r="F33" s="5">
        <v>3982471.67</v>
      </c>
      <c r="H33" s="1">
        <v>129</v>
      </c>
      <c r="I33" s="6">
        <v>44224</v>
      </c>
      <c r="J33" s="13" t="s">
        <v>51</v>
      </c>
      <c r="K33" s="1" t="s">
        <v>20</v>
      </c>
      <c r="M33" s="1"/>
      <c r="N33" s="1"/>
      <c r="R33" s="1"/>
      <c r="S33" s="1">
        <v>1</v>
      </c>
    </row>
    <row r="34" ht="18.75" hidden="1" spans="2:19">
      <c r="B34" s="3">
        <v>0</v>
      </c>
      <c r="C34" s="4">
        <v>6040275.53061224</v>
      </c>
      <c r="D34" s="5">
        <v>5919470.02</v>
      </c>
      <c r="E34" s="4">
        <v>2</v>
      </c>
      <c r="F34" s="5">
        <v>5919470.02</v>
      </c>
      <c r="H34" s="1">
        <v>14</v>
      </c>
      <c r="I34" s="6">
        <v>44224</v>
      </c>
      <c r="J34" s="13" t="s">
        <v>52</v>
      </c>
      <c r="K34" s="1" t="s">
        <v>20</v>
      </c>
      <c r="M34" s="1"/>
      <c r="N34" s="1"/>
      <c r="R34" s="1"/>
      <c r="S34" s="1">
        <v>1</v>
      </c>
    </row>
    <row r="35" ht="18.75" hidden="1" spans="2:19">
      <c r="B35" s="3">
        <v>0</v>
      </c>
      <c r="C35" s="4">
        <v>1039100</v>
      </c>
      <c r="D35" s="5">
        <v>1039100</v>
      </c>
      <c r="E35" s="4">
        <v>0</v>
      </c>
      <c r="F35" s="5">
        <v>1039100</v>
      </c>
      <c r="H35" s="1">
        <v>4</v>
      </c>
      <c r="I35" s="6">
        <v>44224</v>
      </c>
      <c r="J35" s="13" t="s">
        <v>53</v>
      </c>
      <c r="K35" s="1" t="s">
        <v>20</v>
      </c>
      <c r="M35" s="1"/>
      <c r="N35" s="1"/>
      <c r="R35" s="1"/>
      <c r="S35" s="1">
        <v>1</v>
      </c>
    </row>
    <row r="36" ht="18.75" hidden="1" spans="2:19">
      <c r="B36" s="3">
        <v>0</v>
      </c>
      <c r="C36" s="4">
        <v>4440249.0010627</v>
      </c>
      <c r="D36" s="5">
        <v>4178274.31</v>
      </c>
      <c r="E36" s="4">
        <v>5.9</v>
      </c>
      <c r="F36" s="5">
        <v>4178274.31</v>
      </c>
      <c r="H36" s="1">
        <v>131</v>
      </c>
      <c r="I36" s="6">
        <v>44225</v>
      </c>
      <c r="J36" s="13" t="s">
        <v>54</v>
      </c>
      <c r="K36" s="1" t="s">
        <v>20</v>
      </c>
      <c r="M36" s="1"/>
      <c r="N36" s="1"/>
      <c r="R36" s="1"/>
      <c r="S36" s="1">
        <v>1</v>
      </c>
    </row>
    <row r="37" ht="18.75" hidden="1" spans="2:19">
      <c r="B37" s="3">
        <v>0</v>
      </c>
      <c r="C37" s="4">
        <v>0</v>
      </c>
      <c r="D37" s="5">
        <v>0</v>
      </c>
      <c r="E37" s="4">
        <v>7.6</v>
      </c>
      <c r="F37" s="5">
        <v>0</v>
      </c>
      <c r="H37" s="1">
        <v>128</v>
      </c>
      <c r="I37" s="6">
        <v>44225</v>
      </c>
      <c r="J37" s="13" t="s">
        <v>55</v>
      </c>
      <c r="K37" s="1" t="s">
        <v>20</v>
      </c>
      <c r="M37" s="1"/>
      <c r="N37" s="1"/>
      <c r="R37" s="1"/>
      <c r="S37" s="1">
        <v>1</v>
      </c>
    </row>
    <row r="38" ht="18.75" hidden="1" spans="2:19">
      <c r="B38" s="3">
        <v>0</v>
      </c>
      <c r="C38" s="4">
        <v>0</v>
      </c>
      <c r="D38" s="5">
        <v>0</v>
      </c>
      <c r="E38" s="4">
        <v>0</v>
      </c>
      <c r="F38" s="5">
        <v>0</v>
      </c>
      <c r="H38" s="1">
        <v>3</v>
      </c>
      <c r="I38" s="6">
        <v>44225</v>
      </c>
      <c r="J38" s="13" t="s">
        <v>56</v>
      </c>
      <c r="K38" s="1" t="s">
        <v>20</v>
      </c>
      <c r="M38" s="1"/>
      <c r="N38" s="1"/>
      <c r="R38" s="1"/>
      <c r="S38" s="1">
        <v>1</v>
      </c>
    </row>
    <row r="39" ht="18.75" hidden="1" spans="2:19">
      <c r="B39" s="3">
        <v>0</v>
      </c>
      <c r="C39" s="4">
        <v>0</v>
      </c>
      <c r="D39" s="5">
        <v>0</v>
      </c>
      <c r="E39" s="4">
        <v>0</v>
      </c>
      <c r="F39" s="5">
        <v>0</v>
      </c>
      <c r="H39" s="1">
        <v>4</v>
      </c>
      <c r="I39" s="6">
        <v>44228</v>
      </c>
      <c r="J39" s="13" t="s">
        <v>57</v>
      </c>
      <c r="K39" s="1" t="s">
        <v>20</v>
      </c>
      <c r="M39" s="1"/>
      <c r="N39" s="1"/>
      <c r="R39" s="1"/>
      <c r="S39" s="1">
        <v>1</v>
      </c>
    </row>
    <row r="40" ht="18.75" hidden="1" spans="2:19">
      <c r="B40" s="3">
        <v>0</v>
      </c>
      <c r="C40" s="4">
        <v>0</v>
      </c>
      <c r="D40" s="5">
        <v>0</v>
      </c>
      <c r="E40" s="4">
        <v>0</v>
      </c>
      <c r="F40" s="5">
        <v>0</v>
      </c>
      <c r="H40" s="1">
        <v>3</v>
      </c>
      <c r="I40" s="6">
        <v>44228</v>
      </c>
      <c r="J40" s="13" t="s">
        <v>58</v>
      </c>
      <c r="K40" s="1" t="s">
        <v>20</v>
      </c>
      <c r="M40" s="1"/>
      <c r="N40" s="1"/>
      <c r="R40" s="1"/>
      <c r="S40" s="1">
        <v>1</v>
      </c>
    </row>
    <row r="41" ht="18.75" hidden="1" spans="2:19">
      <c r="B41" s="3">
        <v>0</v>
      </c>
      <c r="C41" s="4">
        <v>26888149.9999999</v>
      </c>
      <c r="D41" s="5">
        <v>24683321.7</v>
      </c>
      <c r="E41" s="4">
        <v>8.2</v>
      </c>
      <c r="F41" s="5">
        <v>24683321.7</v>
      </c>
      <c r="H41" s="1">
        <v>99</v>
      </c>
      <c r="I41" s="6">
        <v>44229</v>
      </c>
      <c r="J41" s="13" t="s">
        <v>59</v>
      </c>
      <c r="K41" s="1" t="s">
        <v>20</v>
      </c>
      <c r="M41" s="1"/>
      <c r="N41" s="1"/>
      <c r="R41" s="1"/>
      <c r="S41" s="1">
        <v>1</v>
      </c>
    </row>
    <row r="42" ht="18.75" hidden="1" spans="2:19">
      <c r="B42" s="3">
        <v>0</v>
      </c>
      <c r="C42" s="4">
        <v>17349239.0021459</v>
      </c>
      <c r="D42" s="5">
        <v>16169490.75</v>
      </c>
      <c r="E42" s="4">
        <v>6.8</v>
      </c>
      <c r="F42" s="5">
        <v>16169490.75</v>
      </c>
      <c r="H42" s="1">
        <v>195</v>
      </c>
      <c r="I42" s="6">
        <v>44229</v>
      </c>
      <c r="J42" s="13" t="s">
        <v>60</v>
      </c>
      <c r="K42" s="1" t="s">
        <v>20</v>
      </c>
      <c r="M42" s="1"/>
      <c r="N42" s="1"/>
      <c r="R42" s="1"/>
      <c r="S42" s="1">
        <v>1</v>
      </c>
    </row>
    <row r="43" ht="18.75" hidden="1" spans="2:19">
      <c r="B43" s="3">
        <v>0</v>
      </c>
      <c r="C43" s="4">
        <v>0</v>
      </c>
      <c r="D43" s="5">
        <v>0</v>
      </c>
      <c r="E43" s="4">
        <v>0</v>
      </c>
      <c r="F43" s="5">
        <v>0</v>
      </c>
      <c r="H43" s="1">
        <v>10</v>
      </c>
      <c r="I43" s="6">
        <v>44229</v>
      </c>
      <c r="J43" s="13" t="s">
        <v>61</v>
      </c>
      <c r="K43" s="1" t="s">
        <v>20</v>
      </c>
      <c r="M43" s="1"/>
      <c r="N43" s="1"/>
      <c r="R43" s="1"/>
      <c r="S43" s="1">
        <v>1</v>
      </c>
    </row>
    <row r="44" ht="18.75" hidden="1" spans="2:19">
      <c r="B44" s="3">
        <v>0</v>
      </c>
      <c r="C44" s="4">
        <v>5500000</v>
      </c>
      <c r="D44" s="5">
        <v>5500000</v>
      </c>
      <c r="E44" s="4">
        <v>0</v>
      </c>
      <c r="F44" s="5">
        <v>5500000</v>
      </c>
      <c r="H44" s="1">
        <v>5</v>
      </c>
      <c r="I44" s="6">
        <v>44229</v>
      </c>
      <c r="J44" s="13" t="s">
        <v>62</v>
      </c>
      <c r="K44" s="1" t="s">
        <v>20</v>
      </c>
      <c r="M44" s="1"/>
      <c r="N44" s="1"/>
      <c r="R44" s="1"/>
      <c r="S44" s="1">
        <v>1</v>
      </c>
    </row>
    <row r="45" ht="18.75" hidden="1" spans="2:19">
      <c r="B45" s="3">
        <v>0</v>
      </c>
      <c r="C45" s="4">
        <v>0</v>
      </c>
      <c r="D45" s="5">
        <v>0</v>
      </c>
      <c r="E45" s="4">
        <v>0</v>
      </c>
      <c r="F45" s="5">
        <v>0</v>
      </c>
      <c r="H45" s="1">
        <v>6</v>
      </c>
      <c r="I45" s="6">
        <v>44229</v>
      </c>
      <c r="J45" s="13" t="s">
        <v>63</v>
      </c>
      <c r="K45" s="1" t="s">
        <v>20</v>
      </c>
      <c r="M45" s="1"/>
      <c r="N45" s="1"/>
      <c r="R45" s="1"/>
      <c r="S45" s="1">
        <v>1</v>
      </c>
    </row>
    <row r="46" ht="18.75" hidden="1" spans="2:19">
      <c r="B46" s="3">
        <v>0</v>
      </c>
      <c r="C46" s="4">
        <v>13831243.9978213</v>
      </c>
      <c r="D46" s="5">
        <v>12697081.99</v>
      </c>
      <c r="E46" s="4">
        <v>8.2</v>
      </c>
      <c r="F46" s="5">
        <v>12697081.99</v>
      </c>
      <c r="H46" s="1">
        <v>195</v>
      </c>
      <c r="I46" s="6">
        <v>44230</v>
      </c>
      <c r="J46" s="13" t="s">
        <v>64</v>
      </c>
      <c r="K46" s="1" t="s">
        <v>20</v>
      </c>
      <c r="M46" s="1"/>
      <c r="N46" s="1"/>
      <c r="R46" s="1"/>
      <c r="S46" s="1">
        <v>1</v>
      </c>
    </row>
    <row r="47" ht="18.75" hidden="1" spans="2:19">
      <c r="B47" s="3">
        <v>0</v>
      </c>
      <c r="C47" s="4">
        <v>0</v>
      </c>
      <c r="D47" s="5">
        <v>0</v>
      </c>
      <c r="E47" s="4">
        <v>0</v>
      </c>
      <c r="F47" s="5">
        <v>0</v>
      </c>
      <c r="H47" s="1">
        <v>1</v>
      </c>
      <c r="I47" s="6">
        <v>44230</v>
      </c>
      <c r="J47" s="13" t="s">
        <v>65</v>
      </c>
      <c r="K47" s="1" t="s">
        <v>20</v>
      </c>
      <c r="M47" s="1"/>
      <c r="N47" s="1"/>
      <c r="R47" s="1"/>
      <c r="S47" s="1">
        <v>1</v>
      </c>
    </row>
    <row r="48" ht="18.75" hidden="1" spans="2:19">
      <c r="B48" s="3">
        <v>0</v>
      </c>
      <c r="C48" s="4">
        <v>226653734.567639</v>
      </c>
      <c r="D48" s="5">
        <v>213621144.83</v>
      </c>
      <c r="E48" s="4">
        <v>5.75</v>
      </c>
      <c r="F48" s="5">
        <v>213621144.83</v>
      </c>
      <c r="H48" s="1">
        <v>25</v>
      </c>
      <c r="I48" s="6">
        <v>44231</v>
      </c>
      <c r="J48" s="13" t="s">
        <v>66</v>
      </c>
      <c r="K48" s="1" t="s">
        <v>20</v>
      </c>
      <c r="M48" s="1"/>
      <c r="N48" s="1"/>
      <c r="R48" s="1"/>
      <c r="S48" s="1">
        <v>1</v>
      </c>
    </row>
    <row r="49" ht="18.75" hidden="1" spans="2:19">
      <c r="B49" s="3">
        <v>0</v>
      </c>
      <c r="C49" s="4">
        <v>0</v>
      </c>
      <c r="D49" s="5">
        <v>0</v>
      </c>
      <c r="E49" s="4">
        <v>0</v>
      </c>
      <c r="F49" s="5">
        <v>0</v>
      </c>
      <c r="H49" s="1">
        <v>6</v>
      </c>
      <c r="I49" s="6">
        <v>44231</v>
      </c>
      <c r="J49" s="13" t="s">
        <v>67</v>
      </c>
      <c r="K49" s="1" t="s">
        <v>20</v>
      </c>
      <c r="M49" s="1"/>
      <c r="N49" s="1"/>
      <c r="R49" s="1"/>
      <c r="S49" s="1">
        <v>1</v>
      </c>
    </row>
    <row r="50" ht="18.75" hidden="1" spans="2:19">
      <c r="B50" s="3">
        <v>0</v>
      </c>
      <c r="C50" s="4">
        <v>0</v>
      </c>
      <c r="D50" s="5">
        <v>0</v>
      </c>
      <c r="E50" s="4">
        <v>0</v>
      </c>
      <c r="F50" s="5">
        <v>0</v>
      </c>
      <c r="H50" s="1">
        <v>3</v>
      </c>
      <c r="I50" s="6">
        <v>44231</v>
      </c>
      <c r="J50" s="13" t="s">
        <v>68</v>
      </c>
      <c r="K50" s="1" t="s">
        <v>20</v>
      </c>
      <c r="M50" s="1"/>
      <c r="N50" s="1"/>
      <c r="R50" s="1"/>
      <c r="S50" s="1">
        <v>1</v>
      </c>
    </row>
    <row r="51" ht="18.75" hidden="1" spans="2:19">
      <c r="B51" s="3">
        <v>0</v>
      </c>
      <c r="C51" s="4">
        <v>12590467.5217391</v>
      </c>
      <c r="D51" s="5">
        <v>11583230.12</v>
      </c>
      <c r="E51" s="4">
        <v>8</v>
      </c>
      <c r="F51" s="5">
        <v>11583230.12</v>
      </c>
      <c r="H51" s="1">
        <v>137</v>
      </c>
      <c r="I51" s="6">
        <v>44232</v>
      </c>
      <c r="J51" s="13" t="s">
        <v>69</v>
      </c>
      <c r="K51" s="1" t="s">
        <v>20</v>
      </c>
      <c r="M51" s="1"/>
      <c r="N51" s="1"/>
      <c r="R51" s="1"/>
      <c r="S51" s="1">
        <v>1</v>
      </c>
    </row>
    <row r="52" ht="18.75" hidden="1" spans="2:19">
      <c r="B52" s="3">
        <v>0</v>
      </c>
      <c r="C52" s="4">
        <v>0</v>
      </c>
      <c r="D52" s="5">
        <v>0</v>
      </c>
      <c r="E52" s="4">
        <v>0</v>
      </c>
      <c r="F52" s="5">
        <v>0</v>
      </c>
      <c r="H52" s="1">
        <v>6</v>
      </c>
      <c r="I52" s="6">
        <v>44232</v>
      </c>
      <c r="J52" s="13" t="s">
        <v>70</v>
      </c>
      <c r="K52" s="1" t="s">
        <v>20</v>
      </c>
      <c r="M52" s="1"/>
      <c r="N52" s="1"/>
      <c r="R52" s="1"/>
      <c r="S52" s="1">
        <v>1</v>
      </c>
    </row>
    <row r="53" ht="18.75" hidden="1" spans="2:19">
      <c r="B53" s="3">
        <v>0</v>
      </c>
      <c r="C53" s="4">
        <v>0</v>
      </c>
      <c r="D53" s="5">
        <v>0</v>
      </c>
      <c r="E53" s="4">
        <v>0</v>
      </c>
      <c r="F53" s="5">
        <v>0</v>
      </c>
      <c r="H53" s="1">
        <v>5</v>
      </c>
      <c r="I53" s="6">
        <v>44232</v>
      </c>
      <c r="J53" s="13" t="s">
        <v>71</v>
      </c>
      <c r="K53" s="1" t="s">
        <v>20</v>
      </c>
      <c r="M53" s="1"/>
      <c r="N53" s="1"/>
      <c r="R53" s="1"/>
      <c r="S53" s="1">
        <v>1</v>
      </c>
    </row>
    <row r="54" ht="18.75" hidden="1" spans="2:19">
      <c r="B54" s="3">
        <v>0</v>
      </c>
      <c r="C54" s="4">
        <v>4864317.00440528</v>
      </c>
      <c r="D54" s="5">
        <v>4416799.84</v>
      </c>
      <c r="E54" s="4">
        <v>9.2</v>
      </c>
      <c r="F54" s="5">
        <v>4416799.84</v>
      </c>
      <c r="H54" s="1">
        <v>148</v>
      </c>
      <c r="I54" s="6">
        <v>44234</v>
      </c>
      <c r="J54" s="13" t="s">
        <v>72</v>
      </c>
      <c r="K54" s="1" t="s">
        <v>20</v>
      </c>
      <c r="M54" s="1"/>
      <c r="N54" s="1"/>
      <c r="R54" s="1"/>
      <c r="S54" s="1">
        <v>1</v>
      </c>
    </row>
    <row r="55" ht="18.75" hidden="1" spans="2:19">
      <c r="B55" s="3">
        <v>0</v>
      </c>
      <c r="C55" s="4">
        <v>13944207.6119403</v>
      </c>
      <c r="D55" s="5">
        <v>13079666.74</v>
      </c>
      <c r="E55" s="4">
        <v>6.2</v>
      </c>
      <c r="F55" s="5">
        <v>13079666.74</v>
      </c>
      <c r="H55" s="1">
        <v>145</v>
      </c>
      <c r="I55" s="6">
        <v>44234</v>
      </c>
      <c r="J55" s="13" t="s">
        <v>73</v>
      </c>
      <c r="K55" s="1" t="s">
        <v>20</v>
      </c>
      <c r="M55" s="1"/>
      <c r="N55" s="1"/>
      <c r="R55" s="1"/>
      <c r="S55" s="1">
        <v>1</v>
      </c>
    </row>
    <row r="56" ht="18.75" hidden="1" spans="2:19">
      <c r="B56" s="3">
        <v>0</v>
      </c>
      <c r="C56" s="4">
        <v>25225130.4707113</v>
      </c>
      <c r="D56" s="5">
        <v>24115224.73</v>
      </c>
      <c r="E56" s="4">
        <v>4.4</v>
      </c>
      <c r="F56" s="5">
        <v>24115224.73</v>
      </c>
      <c r="H56" s="1">
        <v>156</v>
      </c>
      <c r="I56" s="6">
        <v>44235</v>
      </c>
      <c r="J56" s="13" t="s">
        <v>74</v>
      </c>
      <c r="K56" s="1" t="s">
        <v>20</v>
      </c>
      <c r="M56" s="1"/>
      <c r="N56" s="1"/>
      <c r="R56" s="1"/>
      <c r="S56" s="1">
        <v>1</v>
      </c>
    </row>
    <row r="57" ht="18.75" hidden="1" spans="2:19">
      <c r="B57" s="3">
        <v>0</v>
      </c>
      <c r="C57" s="4">
        <v>11236833.0021598</v>
      </c>
      <c r="D57" s="5">
        <v>10405307.36</v>
      </c>
      <c r="E57" s="4">
        <v>7.4</v>
      </c>
      <c r="F57" s="5">
        <v>10405307.36</v>
      </c>
      <c r="H57" s="1">
        <v>198</v>
      </c>
      <c r="I57" s="6">
        <v>44235</v>
      </c>
      <c r="J57" s="13" t="s">
        <v>75</v>
      </c>
      <c r="K57" s="1" t="s">
        <v>20</v>
      </c>
      <c r="M57" s="1"/>
      <c r="N57" s="1"/>
      <c r="R57" s="1"/>
      <c r="S57" s="1">
        <v>1</v>
      </c>
    </row>
    <row r="58" ht="18.75" hidden="1" spans="2:19">
      <c r="B58" s="3">
        <v>0</v>
      </c>
      <c r="C58" s="4">
        <v>25442598.0022701</v>
      </c>
      <c r="D58" s="5">
        <v>22414928.84</v>
      </c>
      <c r="E58" s="4">
        <v>11.9</v>
      </c>
      <c r="F58" s="5">
        <v>22414928.84</v>
      </c>
      <c r="H58" s="1">
        <v>98</v>
      </c>
      <c r="I58" s="6">
        <v>44235</v>
      </c>
      <c r="J58" s="13" t="s">
        <v>76</v>
      </c>
      <c r="K58" s="1" t="s">
        <v>20</v>
      </c>
      <c r="M58" s="1"/>
      <c r="N58" s="1"/>
      <c r="R58" s="1"/>
      <c r="S58" s="1">
        <v>1</v>
      </c>
    </row>
    <row r="59" ht="18.75" hidden="1" spans="2:19">
      <c r="B59" s="3">
        <v>0</v>
      </c>
      <c r="C59" s="4">
        <v>0</v>
      </c>
      <c r="D59" s="5">
        <v>0</v>
      </c>
      <c r="E59" s="4">
        <v>0</v>
      </c>
      <c r="F59" s="5">
        <v>0</v>
      </c>
      <c r="H59" s="1">
        <v>24</v>
      </c>
      <c r="I59" s="6">
        <v>44235</v>
      </c>
      <c r="J59" s="13" t="s">
        <v>77</v>
      </c>
      <c r="K59" s="1" t="s">
        <v>20</v>
      </c>
      <c r="M59" s="1"/>
      <c r="N59" s="1"/>
      <c r="R59" s="1"/>
      <c r="S59" s="1">
        <v>1</v>
      </c>
    </row>
    <row r="60" ht="18.75" hidden="1" spans="2:19">
      <c r="B60" s="3">
        <v>0</v>
      </c>
      <c r="C60" s="4">
        <v>1386000</v>
      </c>
      <c r="D60" s="5">
        <v>1386000</v>
      </c>
      <c r="E60" s="4">
        <v>0</v>
      </c>
      <c r="F60" s="5">
        <v>1386000</v>
      </c>
      <c r="H60" s="1">
        <v>4</v>
      </c>
      <c r="I60" s="6">
        <v>44235</v>
      </c>
      <c r="J60" s="13" t="s">
        <v>78</v>
      </c>
      <c r="K60" s="1" t="s">
        <v>20</v>
      </c>
      <c r="M60" s="1"/>
      <c r="N60" s="1"/>
      <c r="R60" s="1"/>
      <c r="S60" s="1">
        <v>1</v>
      </c>
    </row>
    <row r="61" ht="18.75" hidden="1" spans="2:19">
      <c r="B61" s="3">
        <v>0</v>
      </c>
      <c r="C61" s="4">
        <v>65</v>
      </c>
      <c r="D61" s="5">
        <v>65</v>
      </c>
      <c r="E61" s="4">
        <v>0</v>
      </c>
      <c r="F61" s="5">
        <v>65</v>
      </c>
      <c r="H61" s="1">
        <v>3</v>
      </c>
      <c r="I61" s="6">
        <v>44246</v>
      </c>
      <c r="J61" s="13" t="s">
        <v>79</v>
      </c>
      <c r="K61" s="1" t="s">
        <v>20</v>
      </c>
      <c r="M61" s="1"/>
      <c r="N61" s="1"/>
      <c r="R61" s="1"/>
      <c r="S61" s="1">
        <v>1</v>
      </c>
    </row>
    <row r="62" ht="18.75" hidden="1" spans="2:19">
      <c r="B62" s="3">
        <v>0</v>
      </c>
      <c r="C62" s="4">
        <v>53774163.076923</v>
      </c>
      <c r="D62" s="5">
        <v>47536360.16</v>
      </c>
      <c r="E62" s="4">
        <v>11.6</v>
      </c>
      <c r="F62" s="5">
        <v>47536360.16</v>
      </c>
      <c r="H62" s="1">
        <v>39</v>
      </c>
      <c r="I62" s="6">
        <v>44251</v>
      </c>
      <c r="J62" s="13" t="s">
        <v>80</v>
      </c>
      <c r="K62" s="1" t="s">
        <v>20</v>
      </c>
      <c r="M62" s="1"/>
      <c r="N62" s="1"/>
      <c r="R62" s="1"/>
      <c r="S62" s="1">
        <v>1</v>
      </c>
    </row>
    <row r="63" ht="18.75" hidden="1" spans="2:19">
      <c r="B63" s="3">
        <v>0</v>
      </c>
      <c r="C63" s="4">
        <v>13449647.1052631</v>
      </c>
      <c r="D63" s="5">
        <v>12777164.75</v>
      </c>
      <c r="E63" s="4">
        <v>5</v>
      </c>
      <c r="F63" s="5">
        <v>12777164.75</v>
      </c>
      <c r="H63" s="1">
        <v>142</v>
      </c>
      <c r="I63" s="6">
        <v>44251</v>
      </c>
      <c r="J63" s="13" t="s">
        <v>81</v>
      </c>
      <c r="K63" s="1" t="s">
        <v>20</v>
      </c>
      <c r="M63" s="1"/>
      <c r="N63" s="1"/>
      <c r="R63" s="1"/>
      <c r="S63" s="1">
        <v>1</v>
      </c>
    </row>
    <row r="64" ht="18.75" hidden="1" spans="2:19">
      <c r="B64" s="3">
        <v>0</v>
      </c>
      <c r="C64" s="4">
        <v>0</v>
      </c>
      <c r="D64" s="5">
        <v>0</v>
      </c>
      <c r="E64" s="4">
        <v>0</v>
      </c>
      <c r="F64" s="5">
        <v>0</v>
      </c>
      <c r="H64" s="1">
        <v>6</v>
      </c>
      <c r="I64" s="6">
        <v>44251</v>
      </c>
      <c r="J64" s="13" t="s">
        <v>82</v>
      </c>
      <c r="K64" s="1" t="s">
        <v>20</v>
      </c>
      <c r="M64" s="1"/>
      <c r="N64" s="1"/>
      <c r="R64" s="1"/>
      <c r="S64" s="1">
        <v>1</v>
      </c>
    </row>
    <row r="65" ht="18.75" hidden="1" spans="2:19">
      <c r="B65" s="3">
        <v>0</v>
      </c>
      <c r="C65" s="4">
        <v>124765688.565264</v>
      </c>
      <c r="D65" s="5">
        <v>115657793.3</v>
      </c>
      <c r="E65" s="4">
        <v>7.3</v>
      </c>
      <c r="F65" s="5">
        <v>115657793.3</v>
      </c>
      <c r="H65" s="1">
        <v>41</v>
      </c>
      <c r="I65" s="6">
        <v>44252</v>
      </c>
      <c r="J65" s="13" t="s">
        <v>83</v>
      </c>
      <c r="K65" s="1" t="s">
        <v>20</v>
      </c>
      <c r="M65" s="1"/>
      <c r="N65" s="1"/>
      <c r="R65" s="1"/>
      <c r="S65" s="1">
        <v>1</v>
      </c>
    </row>
    <row r="66" ht="18.75" hidden="1" spans="2:19">
      <c r="B66" s="3">
        <v>0</v>
      </c>
      <c r="C66" s="4">
        <v>4656156.002265</v>
      </c>
      <c r="D66" s="5">
        <v>4111385.75</v>
      </c>
      <c r="E66" s="4">
        <v>11.7</v>
      </c>
      <c r="F66" s="5">
        <v>4111385.75</v>
      </c>
      <c r="H66" s="1">
        <v>51</v>
      </c>
      <c r="I66" s="6">
        <v>44252</v>
      </c>
      <c r="J66" s="13" t="s">
        <v>84</v>
      </c>
      <c r="K66" s="1" t="s">
        <v>20</v>
      </c>
      <c r="M66" s="1"/>
      <c r="N66" s="1"/>
      <c r="R66" s="1"/>
      <c r="S66" s="1">
        <v>1</v>
      </c>
    </row>
    <row r="67" ht="18.75" hidden="1" spans="2:19">
      <c r="B67" s="3">
        <v>0</v>
      </c>
      <c r="C67" s="4">
        <v>0</v>
      </c>
      <c r="D67" s="5">
        <v>0</v>
      </c>
      <c r="E67" s="4">
        <v>0</v>
      </c>
      <c r="F67" s="5">
        <v>0</v>
      </c>
      <c r="H67" s="1">
        <v>4</v>
      </c>
      <c r="I67" s="6">
        <v>44252</v>
      </c>
      <c r="J67" s="13" t="s">
        <v>85</v>
      </c>
      <c r="K67" s="1" t="s">
        <v>20</v>
      </c>
      <c r="M67" s="1"/>
      <c r="N67" s="1"/>
      <c r="R67" s="1"/>
      <c r="S67" s="1">
        <v>1</v>
      </c>
    </row>
    <row r="68" ht="18.75" hidden="1" spans="2:19">
      <c r="B68" s="3">
        <v>0</v>
      </c>
      <c r="C68" s="4">
        <v>0</v>
      </c>
      <c r="D68" s="5">
        <v>0</v>
      </c>
      <c r="E68" s="4">
        <v>0</v>
      </c>
      <c r="F68" s="5">
        <v>0</v>
      </c>
      <c r="H68" s="1">
        <v>4</v>
      </c>
      <c r="I68" s="6">
        <v>44252</v>
      </c>
      <c r="J68" s="13" t="s">
        <v>86</v>
      </c>
      <c r="K68" s="1" t="s">
        <v>20</v>
      </c>
      <c r="M68" s="1"/>
      <c r="N68" s="1"/>
      <c r="R68" s="1"/>
      <c r="S68" s="1">
        <v>1</v>
      </c>
    </row>
    <row r="69" ht="18.75" hidden="1" spans="2:19">
      <c r="B69" s="3">
        <v>0</v>
      </c>
      <c r="C69" s="4">
        <v>1285286.9989047</v>
      </c>
      <c r="D69" s="5">
        <v>1173467.03</v>
      </c>
      <c r="E69" s="4">
        <v>8.7</v>
      </c>
      <c r="F69" s="5">
        <v>1173467.03</v>
      </c>
      <c r="H69" s="1">
        <v>46</v>
      </c>
      <c r="I69" s="6">
        <v>44253</v>
      </c>
      <c r="J69" s="13" t="s">
        <v>87</v>
      </c>
      <c r="K69" s="1" t="s">
        <v>20</v>
      </c>
      <c r="M69" s="1"/>
      <c r="N69" s="1"/>
      <c r="R69" s="1"/>
      <c r="S69" s="1">
        <v>1</v>
      </c>
    </row>
    <row r="70" ht="18.75" hidden="1" spans="2:19">
      <c r="B70" s="3">
        <v>0</v>
      </c>
      <c r="C70" s="4">
        <v>2464514</v>
      </c>
      <c r="D70" s="5">
        <v>2464514</v>
      </c>
      <c r="E70" s="4">
        <v>0</v>
      </c>
      <c r="F70" s="5">
        <v>2464514</v>
      </c>
      <c r="H70" s="1">
        <v>5</v>
      </c>
      <c r="I70" s="6">
        <v>44253</v>
      </c>
      <c r="J70" s="13" t="s">
        <v>88</v>
      </c>
      <c r="K70" s="1" t="s">
        <v>20</v>
      </c>
      <c r="M70" s="1"/>
      <c r="N70" s="1"/>
      <c r="R70" s="1"/>
      <c r="S70" s="1">
        <v>1</v>
      </c>
    </row>
    <row r="71" ht="18.75" hidden="1" spans="2:19">
      <c r="B71" s="3">
        <v>0</v>
      </c>
      <c r="C71" s="4">
        <v>2464514</v>
      </c>
      <c r="D71" s="5">
        <v>2464514</v>
      </c>
      <c r="E71" s="4">
        <v>0</v>
      </c>
      <c r="F71" s="5">
        <v>2464514</v>
      </c>
      <c r="H71" s="1">
        <v>5</v>
      </c>
      <c r="I71" s="6">
        <v>44253</v>
      </c>
      <c r="J71" s="13" t="s">
        <v>89</v>
      </c>
      <c r="K71" s="1" t="s">
        <v>20</v>
      </c>
      <c r="M71" s="1"/>
      <c r="N71" s="1"/>
      <c r="R71" s="1"/>
      <c r="S71" s="1">
        <v>1</v>
      </c>
    </row>
    <row r="72" ht="18.75" hidden="1" spans="2:19">
      <c r="B72" s="3">
        <v>0</v>
      </c>
      <c r="C72" s="4">
        <v>0</v>
      </c>
      <c r="D72" s="5">
        <v>0</v>
      </c>
      <c r="E72" s="4">
        <v>0</v>
      </c>
      <c r="F72" s="5">
        <v>0</v>
      </c>
      <c r="H72" s="1">
        <v>0</v>
      </c>
      <c r="I72" s="6">
        <v>44256</v>
      </c>
      <c r="J72" s="13" t="s">
        <v>90</v>
      </c>
      <c r="K72" s="1" t="s">
        <v>20</v>
      </c>
      <c r="M72" s="1"/>
      <c r="N72" s="1"/>
      <c r="R72" s="1"/>
      <c r="S72" s="1">
        <v>1</v>
      </c>
    </row>
    <row r="73" ht="18.75" hidden="1" spans="2:19">
      <c r="B73" s="3">
        <v>0</v>
      </c>
      <c r="C73" s="4">
        <v>10911059.9999999</v>
      </c>
      <c r="D73" s="5">
        <v>9841776.12</v>
      </c>
      <c r="E73" s="4">
        <v>9.8</v>
      </c>
      <c r="F73" s="5">
        <v>9841776.12</v>
      </c>
      <c r="H73" s="1">
        <v>62</v>
      </c>
      <c r="I73" s="6">
        <v>44257</v>
      </c>
      <c r="J73" s="13" t="s">
        <v>91</v>
      </c>
      <c r="K73" s="1" t="s">
        <v>20</v>
      </c>
      <c r="M73" s="1"/>
      <c r="N73" s="1"/>
      <c r="R73" s="1"/>
      <c r="S73" s="1">
        <v>1</v>
      </c>
    </row>
    <row r="74" ht="18.75" hidden="1" spans="2:19">
      <c r="B74" s="3">
        <v>0</v>
      </c>
      <c r="C74" s="4">
        <v>5000000</v>
      </c>
      <c r="D74" s="5">
        <v>5000000</v>
      </c>
      <c r="E74" s="4">
        <v>0</v>
      </c>
      <c r="F74" s="5">
        <v>5000000</v>
      </c>
      <c r="H74" s="1">
        <v>4</v>
      </c>
      <c r="I74" s="6">
        <v>44257</v>
      </c>
      <c r="J74" s="13" t="s">
        <v>92</v>
      </c>
      <c r="K74" s="1" t="s">
        <v>20</v>
      </c>
      <c r="M74" s="1"/>
      <c r="N74" s="1"/>
      <c r="R74" s="1"/>
      <c r="S74" s="1">
        <v>1</v>
      </c>
    </row>
    <row r="75" ht="18.75" hidden="1" spans="2:19">
      <c r="B75" s="3">
        <v>0</v>
      </c>
      <c r="C75" s="4">
        <v>0</v>
      </c>
      <c r="D75" s="5">
        <v>0</v>
      </c>
      <c r="E75" s="4">
        <v>0</v>
      </c>
      <c r="F75" s="5">
        <v>0</v>
      </c>
      <c r="H75" s="1">
        <v>4</v>
      </c>
      <c r="I75" s="6">
        <v>44257</v>
      </c>
      <c r="J75" s="13" t="s">
        <v>93</v>
      </c>
      <c r="K75" s="1" t="s">
        <v>20</v>
      </c>
      <c r="M75" s="1"/>
      <c r="N75" s="1"/>
      <c r="R75" s="1"/>
      <c r="S75" s="1">
        <v>1</v>
      </c>
    </row>
    <row r="76" ht="18.75" hidden="1" spans="2:19">
      <c r="B76" s="3">
        <v>0</v>
      </c>
      <c r="C76" s="4">
        <v>4770000</v>
      </c>
      <c r="D76" s="5">
        <v>4770000</v>
      </c>
      <c r="E76" s="4">
        <v>0</v>
      </c>
      <c r="F76" s="5">
        <v>4770000</v>
      </c>
      <c r="H76" s="1">
        <v>3</v>
      </c>
      <c r="I76" s="6">
        <v>44257</v>
      </c>
      <c r="J76" s="13" t="s">
        <v>94</v>
      </c>
      <c r="K76" s="1" t="s">
        <v>20</v>
      </c>
      <c r="M76" s="1"/>
      <c r="N76" s="1"/>
      <c r="R76" s="1"/>
      <c r="S76" s="1">
        <v>1</v>
      </c>
    </row>
    <row r="77" ht="18.75" hidden="1" spans="2:19">
      <c r="B77" s="3">
        <v>0</v>
      </c>
      <c r="C77" s="4">
        <v>8569193.47207009</v>
      </c>
      <c r="D77" s="5">
        <v>7823673.64</v>
      </c>
      <c r="E77" s="4">
        <v>8.7</v>
      </c>
      <c r="F77" s="5">
        <v>7823673.64</v>
      </c>
      <c r="H77" s="1">
        <v>175</v>
      </c>
      <c r="I77" s="6">
        <v>44258</v>
      </c>
      <c r="J77" s="13" t="s">
        <v>95</v>
      </c>
      <c r="K77" s="1" t="s">
        <v>20</v>
      </c>
      <c r="M77" s="1"/>
      <c r="N77" s="1"/>
      <c r="R77" s="1"/>
      <c r="S77" s="1">
        <v>1</v>
      </c>
    </row>
    <row r="78" ht="18.75" hidden="1" spans="2:19">
      <c r="B78" s="3">
        <v>0</v>
      </c>
      <c r="C78" s="4">
        <v>4961007.99571275</v>
      </c>
      <c r="D78" s="5">
        <v>4628620.46</v>
      </c>
      <c r="E78" s="4">
        <v>6.7</v>
      </c>
      <c r="F78" s="5">
        <v>4628620.46</v>
      </c>
      <c r="H78" s="1">
        <v>106</v>
      </c>
      <c r="I78" s="6">
        <v>44258</v>
      </c>
      <c r="J78" s="13" t="s">
        <v>96</v>
      </c>
      <c r="K78" s="1" t="s">
        <v>20</v>
      </c>
      <c r="M78" s="1"/>
      <c r="N78" s="1"/>
      <c r="R78" s="1"/>
      <c r="S78" s="1">
        <v>1</v>
      </c>
    </row>
    <row r="79" ht="18.75" hidden="1" spans="2:19">
      <c r="B79" s="3">
        <v>0</v>
      </c>
      <c r="C79" s="4">
        <v>5424921.65769644</v>
      </c>
      <c r="D79" s="5">
        <v>5039752.22</v>
      </c>
      <c r="E79" s="4">
        <v>7.1</v>
      </c>
      <c r="F79" s="5">
        <v>5039752.22</v>
      </c>
      <c r="H79" s="1">
        <v>152</v>
      </c>
      <c r="I79" s="6">
        <v>44258</v>
      </c>
      <c r="J79" s="13" t="s">
        <v>97</v>
      </c>
      <c r="K79" s="1" t="s">
        <v>20</v>
      </c>
      <c r="M79" s="1"/>
      <c r="N79" s="1"/>
      <c r="R79" s="1"/>
      <c r="S79" s="1">
        <v>1</v>
      </c>
    </row>
    <row r="80" ht="18.75" hidden="1" spans="2:19">
      <c r="B80" s="3">
        <v>0</v>
      </c>
      <c r="C80" s="4">
        <v>12662797.7078891</v>
      </c>
      <c r="D80" s="5">
        <v>11877704.25</v>
      </c>
      <c r="E80" s="4">
        <v>6.2</v>
      </c>
      <c r="F80" s="5">
        <v>11877704.25</v>
      </c>
      <c r="H80" s="1">
        <v>205</v>
      </c>
      <c r="I80" s="6">
        <v>44259</v>
      </c>
      <c r="J80" s="13" t="s">
        <v>98</v>
      </c>
      <c r="K80" s="1" t="s">
        <v>20</v>
      </c>
      <c r="M80" s="1"/>
      <c r="N80" s="1"/>
      <c r="R80" s="1"/>
      <c r="S80" s="1">
        <v>1</v>
      </c>
    </row>
    <row r="81" ht="18.75" hidden="1" spans="2:19">
      <c r="B81" s="3">
        <v>0</v>
      </c>
      <c r="C81" s="4">
        <v>0</v>
      </c>
      <c r="D81" s="5">
        <v>0</v>
      </c>
      <c r="E81" s="4">
        <v>0</v>
      </c>
      <c r="F81" s="5">
        <v>0</v>
      </c>
      <c r="H81" s="1">
        <v>3</v>
      </c>
      <c r="I81" s="6">
        <v>44260</v>
      </c>
      <c r="J81" s="13" t="s">
        <v>99</v>
      </c>
      <c r="K81" s="1" t="s">
        <v>20</v>
      </c>
      <c r="M81" s="1"/>
      <c r="N81" s="1"/>
      <c r="R81" s="1"/>
      <c r="S81" s="1">
        <v>1</v>
      </c>
    </row>
    <row r="82" ht="18.75" hidden="1" spans="2:19">
      <c r="B82" s="3">
        <v>0</v>
      </c>
      <c r="C82" s="4">
        <v>2420400</v>
      </c>
      <c r="D82" s="5">
        <v>2420400</v>
      </c>
      <c r="E82" s="4">
        <v>0</v>
      </c>
      <c r="F82" s="5">
        <v>2420400</v>
      </c>
      <c r="H82" s="1">
        <v>7</v>
      </c>
      <c r="I82" s="6">
        <v>44260</v>
      </c>
      <c r="J82" s="13" t="s">
        <v>100</v>
      </c>
      <c r="K82" s="1" t="s">
        <v>20</v>
      </c>
      <c r="M82" s="1"/>
      <c r="N82" s="1"/>
      <c r="R82" s="1"/>
      <c r="S82" s="1">
        <v>1</v>
      </c>
    </row>
    <row r="83" ht="18.75" hidden="1" spans="2:19">
      <c r="B83" s="3">
        <v>0</v>
      </c>
      <c r="C83" s="4">
        <v>18565705.0054644</v>
      </c>
      <c r="D83" s="5">
        <v>16987620.08</v>
      </c>
      <c r="E83" s="4">
        <v>8.5</v>
      </c>
      <c r="F83" s="5">
        <v>16987620.08</v>
      </c>
      <c r="H83" s="1">
        <v>145</v>
      </c>
      <c r="I83" s="6">
        <v>44267</v>
      </c>
      <c r="J83" s="13" t="s">
        <v>101</v>
      </c>
      <c r="K83" s="1" t="s">
        <v>20</v>
      </c>
      <c r="M83" s="1"/>
      <c r="N83" s="1"/>
      <c r="R83" s="1"/>
      <c r="S83" s="1">
        <v>1</v>
      </c>
    </row>
    <row r="84" ht="18.75" hidden="1" spans="2:19">
      <c r="B84" s="3">
        <v>0</v>
      </c>
      <c r="C84" s="4">
        <v>0</v>
      </c>
      <c r="D84" s="5">
        <v>0</v>
      </c>
      <c r="E84" s="4">
        <v>0</v>
      </c>
      <c r="F84" s="5">
        <v>0</v>
      </c>
      <c r="H84" s="1">
        <v>3</v>
      </c>
      <c r="I84" s="6">
        <v>44267</v>
      </c>
      <c r="J84" s="13" t="s">
        <v>102</v>
      </c>
      <c r="K84" s="1" t="s">
        <v>20</v>
      </c>
      <c r="M84" s="1"/>
      <c r="N84" s="1"/>
      <c r="R84" s="1"/>
      <c r="S84" s="1">
        <v>1</v>
      </c>
    </row>
    <row r="85" ht="18.75" hidden="1" spans="2:19">
      <c r="B85" s="3">
        <v>0</v>
      </c>
      <c r="C85" s="4">
        <v>13143615.6458797</v>
      </c>
      <c r="D85" s="5">
        <v>11802966.85</v>
      </c>
      <c r="E85" s="4">
        <v>10.2</v>
      </c>
      <c r="F85" s="5">
        <v>11802966.85</v>
      </c>
      <c r="H85" s="1">
        <v>212</v>
      </c>
      <c r="I85" s="6">
        <v>44271</v>
      </c>
      <c r="J85" s="13" t="s">
        <v>103</v>
      </c>
      <c r="K85" s="1" t="s">
        <v>20</v>
      </c>
      <c r="M85" s="1"/>
      <c r="N85" s="1"/>
      <c r="R85" s="1"/>
      <c r="S85" s="1">
        <v>1</v>
      </c>
    </row>
    <row r="86" ht="18.75" hidden="1" spans="2:19">
      <c r="B86" s="3">
        <v>0</v>
      </c>
      <c r="C86" s="4">
        <v>0</v>
      </c>
      <c r="D86" s="5">
        <v>0</v>
      </c>
      <c r="E86" s="4">
        <v>0</v>
      </c>
      <c r="F86" s="5">
        <v>0</v>
      </c>
      <c r="H86" s="1">
        <v>4</v>
      </c>
      <c r="I86" s="6">
        <v>44272</v>
      </c>
      <c r="J86" s="13" t="s">
        <v>104</v>
      </c>
      <c r="K86" s="1" t="s">
        <v>20</v>
      </c>
      <c r="M86" s="1"/>
      <c r="N86" s="1"/>
      <c r="R86" s="1"/>
      <c r="S86" s="1">
        <v>1</v>
      </c>
    </row>
    <row r="87" ht="18.75" hidden="1" spans="2:19">
      <c r="B87" s="3">
        <v>0</v>
      </c>
      <c r="C87" s="4">
        <v>830000</v>
      </c>
      <c r="D87" s="5">
        <v>830000</v>
      </c>
      <c r="E87" s="4">
        <v>0</v>
      </c>
      <c r="F87" s="5">
        <v>830000</v>
      </c>
      <c r="H87" s="1">
        <v>3</v>
      </c>
      <c r="I87" s="6">
        <v>44273</v>
      </c>
      <c r="J87" s="13" t="s">
        <v>105</v>
      </c>
      <c r="K87" s="1" t="s">
        <v>20</v>
      </c>
      <c r="M87" s="1"/>
      <c r="N87" s="1"/>
      <c r="R87" s="1"/>
      <c r="S87" s="1">
        <v>1</v>
      </c>
    </row>
    <row r="88" ht="18.75" hidden="1" spans="2:19">
      <c r="B88" s="3">
        <v>0</v>
      </c>
      <c r="C88" s="4">
        <v>0</v>
      </c>
      <c r="D88" s="5">
        <v>0</v>
      </c>
      <c r="E88" s="4">
        <v>0</v>
      </c>
      <c r="F88" s="5">
        <v>0</v>
      </c>
      <c r="H88" s="1">
        <v>5</v>
      </c>
      <c r="I88" s="6">
        <v>44273</v>
      </c>
      <c r="J88" s="13" t="s">
        <v>106</v>
      </c>
      <c r="K88" s="1" t="s">
        <v>20</v>
      </c>
      <c r="M88" s="1"/>
      <c r="N88" s="1"/>
      <c r="R88" s="1"/>
      <c r="S88" s="1">
        <v>1</v>
      </c>
    </row>
    <row r="89" ht="18.75" hidden="1" spans="2:19">
      <c r="B89" s="3">
        <v>0</v>
      </c>
      <c r="C89" s="4">
        <v>0</v>
      </c>
      <c r="D89" s="5">
        <v>0</v>
      </c>
      <c r="E89" s="4">
        <v>0</v>
      </c>
      <c r="F89" s="5">
        <v>0</v>
      </c>
      <c r="H89" s="1">
        <v>3</v>
      </c>
      <c r="I89" s="6">
        <v>44274</v>
      </c>
      <c r="J89" s="13" t="s">
        <v>107</v>
      </c>
      <c r="K89" s="1" t="s">
        <v>20</v>
      </c>
      <c r="M89" s="1"/>
      <c r="N89" s="1"/>
      <c r="R89" s="1"/>
      <c r="S89" s="1">
        <v>1</v>
      </c>
    </row>
    <row r="90" ht="18.75" hidden="1" spans="2:19">
      <c r="B90" s="3">
        <v>0</v>
      </c>
      <c r="C90" s="4">
        <v>4070000</v>
      </c>
      <c r="D90" s="5">
        <v>4070000</v>
      </c>
      <c r="E90" s="4">
        <v>0</v>
      </c>
      <c r="F90" s="5">
        <v>4070000</v>
      </c>
      <c r="H90" s="1">
        <v>4</v>
      </c>
      <c r="I90" s="6">
        <v>44277</v>
      </c>
      <c r="J90" s="13" t="s">
        <v>108</v>
      </c>
      <c r="K90" s="1" t="s">
        <v>20</v>
      </c>
      <c r="M90" s="1"/>
      <c r="N90" s="1"/>
      <c r="R90" s="1"/>
      <c r="S90" s="1">
        <v>1</v>
      </c>
    </row>
    <row r="91" ht="18.75" hidden="1" spans="2:19">
      <c r="B91" s="3">
        <v>0</v>
      </c>
      <c r="C91" s="4">
        <v>1752604.56635318</v>
      </c>
      <c r="D91" s="5">
        <v>1677242.57</v>
      </c>
      <c r="E91" s="4">
        <v>4.3</v>
      </c>
      <c r="F91" s="5">
        <v>1677242.57</v>
      </c>
      <c r="H91" s="1">
        <v>47</v>
      </c>
      <c r="I91" s="6">
        <v>44279</v>
      </c>
      <c r="J91" s="13" t="s">
        <v>109</v>
      </c>
      <c r="K91" s="1" t="s">
        <v>20</v>
      </c>
      <c r="M91" s="1"/>
      <c r="N91" s="1"/>
      <c r="R91" s="1"/>
      <c r="S91" s="1">
        <v>1</v>
      </c>
    </row>
    <row r="92" ht="18.75" hidden="1" spans="2:19">
      <c r="B92" s="3">
        <v>0</v>
      </c>
      <c r="C92" s="4">
        <v>70</v>
      </c>
      <c r="D92" s="5">
        <v>70</v>
      </c>
      <c r="E92" s="4">
        <v>0</v>
      </c>
      <c r="F92" s="5">
        <v>70</v>
      </c>
      <c r="H92" s="1">
        <v>3</v>
      </c>
      <c r="I92" s="6">
        <v>44279</v>
      </c>
      <c r="J92" s="13" t="s">
        <v>110</v>
      </c>
      <c r="K92" s="1" t="s">
        <v>20</v>
      </c>
      <c r="M92" s="1"/>
      <c r="N92" s="1"/>
      <c r="R92" s="1"/>
      <c r="S92" s="1">
        <v>1</v>
      </c>
    </row>
    <row r="93" ht="18.75" hidden="1" spans="2:19">
      <c r="B93" s="3">
        <v>0</v>
      </c>
      <c r="C93" s="4">
        <v>0</v>
      </c>
      <c r="D93" s="5">
        <v>0</v>
      </c>
      <c r="E93" s="4">
        <v>0</v>
      </c>
      <c r="F93" s="5">
        <v>0</v>
      </c>
      <c r="H93" s="1">
        <v>9</v>
      </c>
      <c r="I93" s="6">
        <v>44279</v>
      </c>
      <c r="J93" s="13" t="s">
        <v>111</v>
      </c>
      <c r="K93" s="1" t="s">
        <v>20</v>
      </c>
      <c r="M93" s="1"/>
      <c r="N93" s="1"/>
      <c r="R93" s="1"/>
      <c r="S93" s="1">
        <v>1</v>
      </c>
    </row>
    <row r="94" ht="18.75" hidden="1" spans="2:19">
      <c r="B94" s="3">
        <v>0</v>
      </c>
      <c r="C94" s="4">
        <v>11527946.2030905</v>
      </c>
      <c r="D94" s="5">
        <v>10444319.26</v>
      </c>
      <c r="E94" s="4">
        <v>9.4</v>
      </c>
      <c r="F94" s="5">
        <v>10444319.26</v>
      </c>
      <c r="H94" s="1">
        <v>215</v>
      </c>
      <c r="I94" s="6">
        <v>44280</v>
      </c>
      <c r="J94" s="13" t="s">
        <v>112</v>
      </c>
      <c r="K94" s="1" t="s">
        <v>20</v>
      </c>
      <c r="M94" s="1"/>
      <c r="N94" s="1"/>
      <c r="R94" s="1"/>
      <c r="S94" s="1">
        <v>1</v>
      </c>
    </row>
    <row r="95" ht="18.75" hidden="1" spans="2:19">
      <c r="B95" s="3">
        <v>0</v>
      </c>
      <c r="C95" s="4">
        <v>37113651.620469</v>
      </c>
      <c r="D95" s="5">
        <v>34812605.22</v>
      </c>
      <c r="E95" s="4">
        <v>6.2</v>
      </c>
      <c r="F95" s="5">
        <v>34812605.22</v>
      </c>
      <c r="H95" s="1">
        <v>169</v>
      </c>
      <c r="I95" s="6">
        <v>44280</v>
      </c>
      <c r="J95" s="13" t="s">
        <v>113</v>
      </c>
      <c r="K95" s="1" t="s">
        <v>20</v>
      </c>
      <c r="M95" s="1"/>
      <c r="N95" s="1"/>
      <c r="R95" s="1"/>
      <c r="S95" s="1">
        <v>1</v>
      </c>
    </row>
    <row r="96" ht="18.75" hidden="1" spans="2:19">
      <c r="B96" s="3">
        <v>0</v>
      </c>
      <c r="C96" s="4">
        <v>0</v>
      </c>
      <c r="D96" s="5">
        <v>0</v>
      </c>
      <c r="E96" s="4">
        <v>0</v>
      </c>
      <c r="F96" s="5">
        <v>0</v>
      </c>
      <c r="H96" s="1">
        <v>4</v>
      </c>
      <c r="I96" s="6">
        <v>44280</v>
      </c>
      <c r="J96" s="13" t="s">
        <v>114</v>
      </c>
      <c r="K96" s="1" t="s">
        <v>20</v>
      </c>
      <c r="M96" s="1"/>
      <c r="N96" s="1"/>
      <c r="R96" s="1"/>
      <c r="S96" s="1">
        <v>1</v>
      </c>
    </row>
    <row r="97" ht="18.75" hidden="1" spans="2:19">
      <c r="B97" s="3">
        <v>0</v>
      </c>
      <c r="C97" s="4">
        <v>8935483.156708</v>
      </c>
      <c r="D97" s="5">
        <v>7925773.56</v>
      </c>
      <c r="E97" s="4">
        <v>11.3</v>
      </c>
      <c r="F97" s="5">
        <v>7925773.56</v>
      </c>
      <c r="H97" s="1">
        <v>209</v>
      </c>
      <c r="I97" s="6">
        <v>44281</v>
      </c>
      <c r="J97" s="13" t="s">
        <v>115</v>
      </c>
      <c r="K97" s="1" t="s">
        <v>20</v>
      </c>
      <c r="M97" s="1"/>
      <c r="N97" s="1"/>
      <c r="R97" s="1"/>
      <c r="S97" s="1">
        <v>1</v>
      </c>
    </row>
    <row r="98" ht="18.75" hidden="1" spans="2:19">
      <c r="B98" s="3">
        <v>0</v>
      </c>
      <c r="C98" s="4">
        <v>0</v>
      </c>
      <c r="D98" s="5">
        <v>0</v>
      </c>
      <c r="E98" s="4">
        <v>0</v>
      </c>
      <c r="F98" s="5">
        <v>0</v>
      </c>
      <c r="H98" s="1">
        <v>6</v>
      </c>
      <c r="I98" s="6">
        <v>44281</v>
      </c>
      <c r="J98" s="13" t="s">
        <v>116</v>
      </c>
      <c r="K98" s="1" t="s">
        <v>20</v>
      </c>
      <c r="M98" s="1"/>
      <c r="N98" s="1"/>
      <c r="R98" s="1"/>
      <c r="S98" s="1">
        <v>1</v>
      </c>
    </row>
    <row r="99" ht="18.75" hidden="1" spans="2:19">
      <c r="B99" s="3">
        <v>0</v>
      </c>
      <c r="C99" s="4">
        <v>0</v>
      </c>
      <c r="D99" s="5">
        <v>0</v>
      </c>
      <c r="E99" s="4">
        <v>0</v>
      </c>
      <c r="F99" s="5">
        <v>0</v>
      </c>
      <c r="H99" s="1">
        <v>5</v>
      </c>
      <c r="I99" s="6">
        <v>44281</v>
      </c>
      <c r="J99" s="13" t="s">
        <v>117</v>
      </c>
      <c r="K99" s="1" t="s">
        <v>20</v>
      </c>
      <c r="M99" s="1"/>
      <c r="N99" s="1"/>
      <c r="R99" s="1"/>
      <c r="S99" s="1">
        <v>1</v>
      </c>
    </row>
    <row r="100" ht="18.75" hidden="1" spans="2:19">
      <c r="B100" s="3">
        <v>0</v>
      </c>
      <c r="C100" s="4">
        <v>4936340</v>
      </c>
      <c r="D100" s="5">
        <v>4378533.58</v>
      </c>
      <c r="E100" s="4">
        <v>11.3</v>
      </c>
      <c r="F100" s="5">
        <v>4378533.58</v>
      </c>
      <c r="H100" s="1">
        <v>67</v>
      </c>
      <c r="I100" s="6">
        <v>44284</v>
      </c>
      <c r="J100" s="13" t="s">
        <v>118</v>
      </c>
      <c r="K100" s="1" t="s">
        <v>20</v>
      </c>
      <c r="M100" s="1"/>
      <c r="N100" s="1"/>
      <c r="R100" s="1"/>
      <c r="S100" s="1">
        <v>1</v>
      </c>
    </row>
    <row r="101" ht="18.75" hidden="1" spans="2:19">
      <c r="B101" s="3">
        <v>0</v>
      </c>
      <c r="C101" s="4">
        <v>12731504.325782</v>
      </c>
      <c r="D101" s="5">
        <v>11802104.51</v>
      </c>
      <c r="E101" s="4">
        <v>7.3</v>
      </c>
      <c r="F101" s="5">
        <v>11802104.51</v>
      </c>
      <c r="H101" s="1">
        <v>222</v>
      </c>
      <c r="I101" s="6">
        <v>44284</v>
      </c>
      <c r="J101" s="13" t="s">
        <v>119</v>
      </c>
      <c r="K101" s="1" t="s">
        <v>20</v>
      </c>
      <c r="M101" s="1"/>
      <c r="N101" s="1"/>
      <c r="R101" s="1"/>
      <c r="S101" s="1">
        <v>1</v>
      </c>
    </row>
    <row r="102" ht="18.75" hidden="1" spans="2:19">
      <c r="B102" s="3">
        <v>0</v>
      </c>
      <c r="C102" s="4">
        <v>0</v>
      </c>
      <c r="D102" s="5">
        <v>0</v>
      </c>
      <c r="E102" s="4">
        <v>0</v>
      </c>
      <c r="F102" s="5">
        <v>0</v>
      </c>
      <c r="H102" s="1">
        <v>3</v>
      </c>
      <c r="I102" s="6">
        <v>44284</v>
      </c>
      <c r="J102" s="13" t="s">
        <v>120</v>
      </c>
      <c r="K102" s="1" t="s">
        <v>20</v>
      </c>
      <c r="M102" s="1"/>
      <c r="N102" s="1"/>
      <c r="R102" s="1"/>
      <c r="S102" s="1">
        <v>1</v>
      </c>
    </row>
    <row r="103" ht="18.75" hidden="1" spans="2:19">
      <c r="B103" s="3">
        <v>0</v>
      </c>
      <c r="C103" s="4">
        <v>0</v>
      </c>
      <c r="D103" s="5">
        <v>0</v>
      </c>
      <c r="E103" s="4">
        <v>0</v>
      </c>
      <c r="F103" s="5">
        <v>0</v>
      </c>
      <c r="H103" s="1">
        <v>3</v>
      </c>
      <c r="I103" s="6">
        <v>44284</v>
      </c>
      <c r="J103" s="13" t="s">
        <v>121</v>
      </c>
      <c r="K103" s="1" t="s">
        <v>20</v>
      </c>
      <c r="M103" s="1"/>
      <c r="N103" s="1"/>
      <c r="R103" s="1"/>
      <c r="S103" s="1">
        <v>1</v>
      </c>
    </row>
    <row r="104" ht="18.75" hidden="1" spans="2:19">
      <c r="B104" s="3">
        <v>0</v>
      </c>
      <c r="C104" s="4">
        <v>4936326.2087912</v>
      </c>
      <c r="D104" s="5">
        <v>4492056.85</v>
      </c>
      <c r="E104" s="4">
        <v>9</v>
      </c>
      <c r="F104" s="5">
        <v>4492056.85</v>
      </c>
      <c r="H104" s="1">
        <v>189</v>
      </c>
      <c r="I104" s="6">
        <v>44285</v>
      </c>
      <c r="J104" s="13" t="s">
        <v>122</v>
      </c>
      <c r="K104" s="1" t="s">
        <v>20</v>
      </c>
      <c r="M104" s="1"/>
      <c r="N104" s="1"/>
      <c r="R104" s="1"/>
      <c r="S104" s="1">
        <v>1</v>
      </c>
    </row>
    <row r="105" ht="18.75" hidden="1" spans="2:19">
      <c r="B105" s="3">
        <v>0</v>
      </c>
      <c r="C105" s="4">
        <v>21413358.9989118</v>
      </c>
      <c r="D105" s="5">
        <v>19678876.92</v>
      </c>
      <c r="E105" s="4">
        <v>8.1</v>
      </c>
      <c r="F105" s="5">
        <v>19678876.92</v>
      </c>
      <c r="H105" s="1">
        <v>228</v>
      </c>
      <c r="I105" s="6">
        <v>44285</v>
      </c>
      <c r="J105" s="13" t="s">
        <v>123</v>
      </c>
      <c r="K105" s="1" t="s">
        <v>20</v>
      </c>
      <c r="M105" s="1"/>
      <c r="N105" s="1"/>
      <c r="R105" s="1"/>
      <c r="S105" s="1">
        <v>1</v>
      </c>
    </row>
    <row r="106" ht="18.75" hidden="1" spans="2:19">
      <c r="B106" s="3">
        <v>0</v>
      </c>
      <c r="C106" s="4">
        <v>0</v>
      </c>
      <c r="D106" s="5">
        <v>0</v>
      </c>
      <c r="E106" s="4">
        <v>0</v>
      </c>
      <c r="F106" s="5">
        <v>0</v>
      </c>
      <c r="H106" s="1">
        <v>3</v>
      </c>
      <c r="I106" s="6">
        <v>44285</v>
      </c>
      <c r="J106" s="13" t="s">
        <v>124</v>
      </c>
      <c r="K106" s="1" t="s">
        <v>20</v>
      </c>
      <c r="M106" s="1"/>
      <c r="N106" s="1"/>
      <c r="R106" s="1"/>
      <c r="S106" s="1">
        <v>1</v>
      </c>
    </row>
    <row r="107" ht="18.75" hidden="1" spans="2:19">
      <c r="B107" s="3">
        <v>0</v>
      </c>
      <c r="C107" s="4">
        <v>0</v>
      </c>
      <c r="D107" s="5">
        <v>0</v>
      </c>
      <c r="E107" s="4">
        <v>5.1</v>
      </c>
      <c r="F107" s="5">
        <v>0</v>
      </c>
      <c r="H107" s="1">
        <v>3</v>
      </c>
      <c r="I107" s="6">
        <v>44286</v>
      </c>
      <c r="J107" s="13" t="s">
        <v>125</v>
      </c>
      <c r="K107" s="1" t="s">
        <v>20</v>
      </c>
      <c r="M107" s="1"/>
      <c r="N107" s="1"/>
      <c r="R107" s="1"/>
      <c r="S107" s="1">
        <v>1</v>
      </c>
    </row>
    <row r="108" ht="18.75" hidden="1" spans="2:19">
      <c r="B108" s="3">
        <v>0</v>
      </c>
      <c r="C108" s="4">
        <v>0</v>
      </c>
      <c r="D108" s="5">
        <v>0</v>
      </c>
      <c r="E108" s="4">
        <v>0</v>
      </c>
      <c r="F108" s="5">
        <v>0</v>
      </c>
      <c r="H108" s="1">
        <v>4</v>
      </c>
      <c r="I108" s="6">
        <v>44286</v>
      </c>
      <c r="J108" s="13" t="s">
        <v>126</v>
      </c>
      <c r="K108" s="1" t="s">
        <v>20</v>
      </c>
      <c r="M108" s="1"/>
      <c r="N108" s="1"/>
      <c r="R108" s="1"/>
      <c r="S108" s="1">
        <v>1</v>
      </c>
    </row>
    <row r="109" ht="18.75" hidden="1" spans="2:19">
      <c r="B109" s="3">
        <v>0</v>
      </c>
      <c r="C109" s="4">
        <v>0</v>
      </c>
      <c r="D109" s="5">
        <v>0</v>
      </c>
      <c r="E109" s="4">
        <v>0</v>
      </c>
      <c r="F109" s="5">
        <v>0</v>
      </c>
      <c r="H109" s="1">
        <v>0</v>
      </c>
      <c r="I109" s="6">
        <v>44286</v>
      </c>
      <c r="J109" s="13" t="s">
        <v>127</v>
      </c>
      <c r="K109" s="1" t="s">
        <v>20</v>
      </c>
      <c r="M109" s="1"/>
      <c r="N109" s="1"/>
      <c r="R109" s="1"/>
      <c r="S109" s="1">
        <v>1</v>
      </c>
    </row>
    <row r="110" ht="18.75" hidden="1" spans="2:19">
      <c r="B110" s="3">
        <v>0</v>
      </c>
      <c r="C110" s="4">
        <v>0</v>
      </c>
      <c r="D110" s="5">
        <v>0</v>
      </c>
      <c r="E110" s="4">
        <v>0</v>
      </c>
      <c r="F110" s="5">
        <v>0</v>
      </c>
      <c r="H110" s="1">
        <v>4</v>
      </c>
      <c r="I110" s="6">
        <v>44287</v>
      </c>
      <c r="J110" s="13" t="s">
        <v>128</v>
      </c>
      <c r="K110" s="1" t="s">
        <v>20</v>
      </c>
      <c r="M110" s="1"/>
      <c r="N110" s="1"/>
      <c r="R110" s="1"/>
      <c r="S110" s="1">
        <v>1</v>
      </c>
    </row>
    <row r="111" ht="18.75" hidden="1" spans="2:19">
      <c r="B111" s="3">
        <v>0</v>
      </c>
      <c r="C111" s="4">
        <v>0</v>
      </c>
      <c r="D111" s="5">
        <v>0</v>
      </c>
      <c r="E111" s="4">
        <v>0</v>
      </c>
      <c r="F111" s="5">
        <v>0</v>
      </c>
      <c r="H111" s="1">
        <v>3</v>
      </c>
      <c r="I111" s="6">
        <v>44287</v>
      </c>
      <c r="J111" s="13" t="s">
        <v>129</v>
      </c>
      <c r="K111" s="1" t="s">
        <v>20</v>
      </c>
      <c r="M111" s="1"/>
      <c r="N111" s="1"/>
      <c r="R111" s="1"/>
      <c r="S111" s="1">
        <v>1</v>
      </c>
    </row>
    <row r="112" ht="18.75" hidden="1" spans="2:19">
      <c r="B112" s="3">
        <v>0</v>
      </c>
      <c r="C112" s="4">
        <v>8125617.11014176</v>
      </c>
      <c r="D112" s="5">
        <v>7451190.89</v>
      </c>
      <c r="E112" s="4">
        <v>8.3</v>
      </c>
      <c r="F112" s="5">
        <v>7451190.89</v>
      </c>
      <c r="H112" s="1">
        <v>217</v>
      </c>
      <c r="I112" s="6">
        <v>44288</v>
      </c>
      <c r="J112" s="13" t="s">
        <v>130</v>
      </c>
      <c r="K112" s="1" t="s">
        <v>20</v>
      </c>
      <c r="M112" s="1"/>
      <c r="N112" s="1"/>
      <c r="R112" s="1"/>
      <c r="S112" s="1">
        <v>1</v>
      </c>
    </row>
    <row r="113" ht="18.75" hidden="1" spans="2:19">
      <c r="B113" s="3">
        <v>0</v>
      </c>
      <c r="C113" s="4">
        <v>6785069.00328587</v>
      </c>
      <c r="D113" s="5">
        <v>6194768</v>
      </c>
      <c r="E113" s="4">
        <v>8.7</v>
      </c>
      <c r="F113" s="5">
        <v>6194768</v>
      </c>
      <c r="H113" s="1">
        <v>150</v>
      </c>
      <c r="I113" s="6">
        <v>44293</v>
      </c>
      <c r="J113" s="13" t="s">
        <v>131</v>
      </c>
      <c r="K113" s="1" t="s">
        <v>20</v>
      </c>
      <c r="M113" s="1"/>
      <c r="N113" s="1"/>
      <c r="R113" s="1"/>
      <c r="S113" s="1">
        <v>1</v>
      </c>
    </row>
    <row r="114" ht="18.75" hidden="1" spans="2:19">
      <c r="B114" s="3">
        <v>0</v>
      </c>
      <c r="C114" s="4">
        <v>804883.997844827</v>
      </c>
      <c r="D114" s="5">
        <v>746932.35</v>
      </c>
      <c r="E114" s="4">
        <v>7.2</v>
      </c>
      <c r="F114" s="5">
        <v>746932.35</v>
      </c>
      <c r="H114" s="1">
        <v>45</v>
      </c>
      <c r="I114" s="6">
        <v>44293</v>
      </c>
      <c r="J114" s="13" t="s">
        <v>132</v>
      </c>
      <c r="K114" s="1" t="s">
        <v>20</v>
      </c>
      <c r="M114" s="1"/>
      <c r="N114" s="1"/>
      <c r="R114" s="1"/>
      <c r="S114" s="1">
        <v>1</v>
      </c>
    </row>
    <row r="115" ht="18.75" hidden="1" spans="2:19">
      <c r="B115" s="3">
        <v>0</v>
      </c>
      <c r="C115" s="4">
        <v>6048015</v>
      </c>
      <c r="D115" s="5">
        <v>5503693.65</v>
      </c>
      <c r="E115" s="4">
        <v>9</v>
      </c>
      <c r="F115" s="5">
        <v>5503693.65</v>
      </c>
      <c r="H115" s="1">
        <v>150</v>
      </c>
      <c r="I115" s="6">
        <v>44293</v>
      </c>
      <c r="J115" s="13" t="s">
        <v>133</v>
      </c>
      <c r="K115" s="1" t="s">
        <v>20</v>
      </c>
      <c r="M115" s="1"/>
      <c r="N115" s="1"/>
      <c r="R115" s="1"/>
      <c r="S115" s="1">
        <v>1</v>
      </c>
    </row>
    <row r="116" ht="18.75" hidden="1" spans="2:19">
      <c r="B116" s="3">
        <v>0</v>
      </c>
      <c r="C116" s="4">
        <v>5615371.00316789</v>
      </c>
      <c r="D116" s="5">
        <v>5317756.34</v>
      </c>
      <c r="E116" s="4">
        <v>5.3</v>
      </c>
      <c r="F116" s="5">
        <v>5317756.34</v>
      </c>
      <c r="H116" s="1">
        <v>149</v>
      </c>
      <c r="I116" s="6">
        <v>44293</v>
      </c>
      <c r="J116" s="13" t="s">
        <v>134</v>
      </c>
      <c r="K116" s="1" t="s">
        <v>20</v>
      </c>
      <c r="M116" s="1"/>
      <c r="N116" s="1"/>
      <c r="R116" s="1"/>
      <c r="S116" s="1">
        <v>1</v>
      </c>
    </row>
    <row r="117" ht="18.75" hidden="1" spans="2:19">
      <c r="B117" s="3">
        <v>0</v>
      </c>
      <c r="C117" s="4">
        <v>0</v>
      </c>
      <c r="D117" s="5">
        <v>0</v>
      </c>
      <c r="E117" s="4">
        <v>0</v>
      </c>
      <c r="F117" s="5">
        <v>0</v>
      </c>
      <c r="H117" s="1">
        <v>5</v>
      </c>
      <c r="I117" s="6">
        <v>44293</v>
      </c>
      <c r="J117" s="13" t="s">
        <v>135</v>
      </c>
      <c r="K117" s="1" t="s">
        <v>20</v>
      </c>
      <c r="M117" s="1"/>
      <c r="N117" s="1"/>
      <c r="R117" s="1"/>
      <c r="S117" s="1">
        <v>1</v>
      </c>
    </row>
    <row r="118" ht="18.75" hidden="1" spans="2:19">
      <c r="B118" s="3">
        <v>0</v>
      </c>
      <c r="C118" s="4">
        <v>2024977</v>
      </c>
      <c r="D118" s="5">
        <v>2024977</v>
      </c>
      <c r="E118" s="4">
        <v>0</v>
      </c>
      <c r="F118" s="5">
        <v>2024977</v>
      </c>
      <c r="H118" s="1">
        <v>5</v>
      </c>
      <c r="I118" s="6">
        <v>44294</v>
      </c>
      <c r="J118" s="13" t="s">
        <v>136</v>
      </c>
      <c r="K118" s="1" t="s">
        <v>20</v>
      </c>
      <c r="M118" s="1"/>
      <c r="N118" s="1"/>
      <c r="R118" s="1"/>
      <c r="S118" s="1">
        <v>1</v>
      </c>
    </row>
    <row r="119" ht="18.75" hidden="1" spans="2:19">
      <c r="B119" s="3">
        <v>0</v>
      </c>
      <c r="C119" s="4">
        <v>2926100</v>
      </c>
      <c r="D119" s="5">
        <v>2926100</v>
      </c>
      <c r="E119" s="4">
        <v>0</v>
      </c>
      <c r="F119" s="5">
        <v>2926100</v>
      </c>
      <c r="H119" s="1">
        <v>6</v>
      </c>
      <c r="I119" s="6">
        <v>44294</v>
      </c>
      <c r="J119" s="13" t="s">
        <v>137</v>
      </c>
      <c r="K119" s="1" t="s">
        <v>20</v>
      </c>
      <c r="M119" s="1"/>
      <c r="N119" s="1"/>
      <c r="R119" s="1"/>
      <c r="S119" s="1">
        <v>1</v>
      </c>
    </row>
    <row r="120" ht="18.75" hidden="1" spans="2:19">
      <c r="B120" s="3">
        <v>0</v>
      </c>
      <c r="C120" s="4">
        <v>35123974.0455531</v>
      </c>
      <c r="D120" s="5">
        <v>32384304.07</v>
      </c>
      <c r="E120" s="4">
        <v>7.8</v>
      </c>
      <c r="F120" s="5">
        <v>32384304.07</v>
      </c>
      <c r="H120" s="1">
        <v>190</v>
      </c>
      <c r="I120" s="6">
        <v>44295</v>
      </c>
      <c r="J120" s="13" t="s">
        <v>138</v>
      </c>
      <c r="K120" s="1" t="s">
        <v>20</v>
      </c>
      <c r="M120" s="1"/>
      <c r="N120" s="1"/>
      <c r="R120" s="1"/>
      <c r="S120" s="1">
        <v>1</v>
      </c>
    </row>
    <row r="121" ht="18.75" hidden="1" spans="2:19">
      <c r="B121" s="3">
        <v>0</v>
      </c>
      <c r="C121" s="4">
        <v>75</v>
      </c>
      <c r="D121" s="5">
        <v>75</v>
      </c>
      <c r="E121" s="4">
        <v>0</v>
      </c>
      <c r="F121" s="5">
        <v>75</v>
      </c>
      <c r="H121" s="1">
        <v>10</v>
      </c>
      <c r="I121" s="6">
        <v>44295</v>
      </c>
      <c r="J121" s="13" t="s">
        <v>139</v>
      </c>
      <c r="K121" s="1" t="s">
        <v>20</v>
      </c>
      <c r="M121" s="1"/>
      <c r="N121" s="1"/>
      <c r="R121" s="1"/>
      <c r="S121" s="1">
        <v>1</v>
      </c>
    </row>
    <row r="122" ht="18.75" hidden="1" spans="2:19">
      <c r="B122" s="3">
        <v>0</v>
      </c>
      <c r="C122" s="4">
        <v>0</v>
      </c>
      <c r="D122" s="5">
        <v>0</v>
      </c>
      <c r="E122" s="4">
        <v>0</v>
      </c>
      <c r="F122" s="5">
        <v>0</v>
      </c>
      <c r="H122" s="1">
        <v>3</v>
      </c>
      <c r="I122" s="6">
        <v>44298</v>
      </c>
      <c r="J122" s="13" t="s">
        <v>140</v>
      </c>
      <c r="K122" s="1" t="s">
        <v>20</v>
      </c>
      <c r="M122" s="1"/>
      <c r="N122" s="1"/>
      <c r="R122" s="1"/>
      <c r="S122" s="1">
        <v>1</v>
      </c>
    </row>
    <row r="123" ht="18.75" hidden="1" spans="2:19">
      <c r="B123" s="3">
        <v>0</v>
      </c>
      <c r="C123" s="4">
        <v>0</v>
      </c>
      <c r="D123" s="5">
        <v>0</v>
      </c>
      <c r="E123" s="4">
        <v>0</v>
      </c>
      <c r="F123" s="5">
        <v>0</v>
      </c>
      <c r="H123" s="1">
        <v>1</v>
      </c>
      <c r="I123" s="6">
        <v>44298</v>
      </c>
      <c r="J123" s="13" t="s">
        <v>141</v>
      </c>
      <c r="K123" s="1" t="s">
        <v>20</v>
      </c>
      <c r="M123" s="1"/>
      <c r="N123" s="1"/>
      <c r="R123" s="1"/>
      <c r="S123" s="1">
        <v>1</v>
      </c>
    </row>
    <row r="124" ht="18.75" hidden="1" spans="2:19">
      <c r="B124" s="3">
        <v>0</v>
      </c>
      <c r="C124" s="4">
        <v>0</v>
      </c>
      <c r="D124" s="5">
        <v>0</v>
      </c>
      <c r="E124" s="4">
        <v>0</v>
      </c>
      <c r="F124" s="5">
        <v>0</v>
      </c>
      <c r="H124" s="1">
        <v>8</v>
      </c>
      <c r="I124" s="6">
        <v>44300</v>
      </c>
      <c r="J124" s="13" t="s">
        <v>142</v>
      </c>
      <c r="K124" s="1" t="s">
        <v>20</v>
      </c>
      <c r="M124" s="1"/>
      <c r="N124" s="1"/>
      <c r="R124" s="1"/>
      <c r="S124" s="1">
        <v>1</v>
      </c>
    </row>
    <row r="125" ht="18.75" hidden="1" spans="2:19">
      <c r="B125" s="3">
        <v>0</v>
      </c>
      <c r="C125" s="4">
        <v>14509221.4397321</v>
      </c>
      <c r="D125" s="5">
        <v>13000262.41</v>
      </c>
      <c r="E125" s="4">
        <v>10.4</v>
      </c>
      <c r="F125" s="5">
        <v>13000262.41</v>
      </c>
      <c r="H125" s="1">
        <v>11</v>
      </c>
      <c r="I125" s="6">
        <v>44301</v>
      </c>
      <c r="J125" s="13" t="s">
        <v>143</v>
      </c>
      <c r="K125" s="1" t="s">
        <v>20</v>
      </c>
      <c r="M125" s="1"/>
      <c r="N125" s="1"/>
      <c r="R125" s="1"/>
      <c r="S125" s="1">
        <v>1</v>
      </c>
    </row>
    <row r="126" ht="18.75" hidden="1" spans="2:19">
      <c r="B126" s="3">
        <v>0</v>
      </c>
      <c r="C126" s="4">
        <v>0</v>
      </c>
      <c r="D126" s="5">
        <v>0</v>
      </c>
      <c r="E126" s="4">
        <v>0</v>
      </c>
      <c r="F126" s="5">
        <v>0</v>
      </c>
      <c r="H126" s="1">
        <v>7</v>
      </c>
      <c r="I126" s="6">
        <v>44306</v>
      </c>
      <c r="J126" s="13" t="s">
        <v>144</v>
      </c>
      <c r="K126" s="1" t="s">
        <v>20</v>
      </c>
      <c r="M126" s="1"/>
      <c r="N126" s="1"/>
      <c r="R126" s="1"/>
      <c r="S126" s="1">
        <v>1</v>
      </c>
    </row>
    <row r="127" ht="18.75" hidden="1" spans="2:19">
      <c r="B127" s="3">
        <v>0</v>
      </c>
      <c r="C127" s="4">
        <v>2066095.13274336</v>
      </c>
      <c r="D127" s="5">
        <v>1867750</v>
      </c>
      <c r="E127" s="4">
        <v>9.6</v>
      </c>
      <c r="F127" s="5">
        <v>1867750</v>
      </c>
      <c r="H127" s="1">
        <v>84</v>
      </c>
      <c r="I127" s="6">
        <v>44308</v>
      </c>
      <c r="J127" s="13" t="s">
        <v>145</v>
      </c>
      <c r="K127" s="1" t="s">
        <v>20</v>
      </c>
      <c r="M127" s="1"/>
      <c r="N127" s="1"/>
      <c r="R127" s="1"/>
      <c r="S127" s="1">
        <v>1</v>
      </c>
    </row>
    <row r="128" ht="18.75" hidden="1" spans="2:19">
      <c r="B128" s="3">
        <v>0</v>
      </c>
      <c r="C128" s="4">
        <v>3460000</v>
      </c>
      <c r="D128" s="5">
        <v>3460000</v>
      </c>
      <c r="E128" s="4">
        <v>0</v>
      </c>
      <c r="F128" s="5">
        <v>3460000</v>
      </c>
      <c r="H128" s="1">
        <v>3</v>
      </c>
      <c r="I128" s="6">
        <v>44308</v>
      </c>
      <c r="J128" s="13" t="s">
        <v>146</v>
      </c>
      <c r="K128" s="1" t="s">
        <v>20</v>
      </c>
      <c r="M128" s="1"/>
      <c r="N128" s="1"/>
      <c r="R128" s="1"/>
      <c r="S128" s="1">
        <v>1</v>
      </c>
    </row>
    <row r="129" ht="18.75" hidden="1" spans="2:19">
      <c r="B129" s="3">
        <v>0</v>
      </c>
      <c r="C129" s="4">
        <v>9285066.12593383</v>
      </c>
      <c r="D129" s="5">
        <v>8700106.96</v>
      </c>
      <c r="E129" s="4">
        <v>6.3</v>
      </c>
      <c r="F129" s="5">
        <v>8700106.96</v>
      </c>
      <c r="H129" s="1">
        <v>150</v>
      </c>
      <c r="I129" s="6">
        <v>44309</v>
      </c>
      <c r="J129" s="13" t="s">
        <v>147</v>
      </c>
      <c r="K129" s="1" t="s">
        <v>20</v>
      </c>
      <c r="M129" s="1"/>
      <c r="N129" s="1"/>
      <c r="R129" s="1"/>
      <c r="S129" s="1">
        <v>1</v>
      </c>
    </row>
    <row r="130" ht="18.75" hidden="1" spans="2:19">
      <c r="B130" s="3">
        <v>0</v>
      </c>
      <c r="C130" s="4">
        <v>0</v>
      </c>
      <c r="D130" s="5">
        <v>0</v>
      </c>
      <c r="E130" s="4">
        <v>0</v>
      </c>
      <c r="F130" s="5">
        <v>0</v>
      </c>
      <c r="H130" s="1">
        <v>7</v>
      </c>
      <c r="I130" s="6">
        <v>44309</v>
      </c>
      <c r="J130" s="13" t="s">
        <v>148</v>
      </c>
      <c r="K130" s="1" t="s">
        <v>20</v>
      </c>
      <c r="M130" s="1"/>
      <c r="N130" s="1"/>
      <c r="R130" s="1"/>
      <c r="S130" s="1">
        <v>1</v>
      </c>
    </row>
    <row r="131" ht="18.75" hidden="1" spans="2:19">
      <c r="B131" s="3">
        <v>0</v>
      </c>
      <c r="C131" s="4">
        <v>5087427</v>
      </c>
      <c r="D131" s="5">
        <v>4782181.38</v>
      </c>
      <c r="E131" s="4">
        <v>6</v>
      </c>
      <c r="F131" s="5">
        <v>4782181.38</v>
      </c>
      <c r="H131" s="1">
        <v>142</v>
      </c>
      <c r="I131" s="6">
        <v>44311</v>
      </c>
      <c r="J131" s="13" t="s">
        <v>149</v>
      </c>
      <c r="K131" s="1" t="s">
        <v>20</v>
      </c>
      <c r="M131" s="1"/>
      <c r="N131" s="1"/>
      <c r="R131" s="1"/>
      <c r="S131" s="1">
        <v>1</v>
      </c>
    </row>
    <row r="132" ht="18.75" hidden="1" spans="2:19">
      <c r="B132" s="3">
        <v>0</v>
      </c>
      <c r="C132" s="4">
        <v>22571033</v>
      </c>
      <c r="D132" s="5">
        <v>20539640.03</v>
      </c>
      <c r="E132" s="4">
        <v>9</v>
      </c>
      <c r="F132" s="5">
        <v>20539640.03</v>
      </c>
      <c r="H132" s="1">
        <v>238</v>
      </c>
      <c r="I132" s="6">
        <v>44312</v>
      </c>
      <c r="J132" s="13" t="s">
        <v>150</v>
      </c>
      <c r="K132" s="1" t="s">
        <v>20</v>
      </c>
      <c r="M132" s="1"/>
      <c r="N132" s="1"/>
      <c r="R132" s="1"/>
      <c r="S132" s="1">
        <v>1</v>
      </c>
    </row>
    <row r="133" ht="18.75" hidden="1" spans="2:19">
      <c r="B133" s="3">
        <v>0</v>
      </c>
      <c r="C133" s="4">
        <v>4322486.84100418</v>
      </c>
      <c r="D133" s="5">
        <v>4132297.42</v>
      </c>
      <c r="E133" s="4">
        <v>4.4</v>
      </c>
      <c r="F133" s="5">
        <v>4132297.42</v>
      </c>
      <c r="H133" s="1">
        <v>110</v>
      </c>
      <c r="I133" s="6">
        <v>44313</v>
      </c>
      <c r="J133" s="13" t="s">
        <v>151</v>
      </c>
      <c r="K133" s="1" t="s">
        <v>20</v>
      </c>
      <c r="M133" s="1"/>
      <c r="N133" s="1"/>
      <c r="R133" s="1"/>
      <c r="S133" s="1">
        <v>1</v>
      </c>
    </row>
    <row r="134" ht="18.75" hidden="1" spans="2:19">
      <c r="B134" s="3">
        <v>0</v>
      </c>
      <c r="C134" s="4">
        <v>4294412</v>
      </c>
      <c r="D134" s="5">
        <v>3929386.98</v>
      </c>
      <c r="E134" s="4">
        <v>8.5</v>
      </c>
      <c r="F134" s="5">
        <v>3929386.98</v>
      </c>
      <c r="H134" s="1">
        <v>198</v>
      </c>
      <c r="I134" s="6">
        <v>44315</v>
      </c>
      <c r="J134" s="13" t="s">
        <v>152</v>
      </c>
      <c r="K134" s="1" t="s">
        <v>20</v>
      </c>
      <c r="M134" s="1"/>
      <c r="N134" s="1"/>
      <c r="R134" s="1"/>
      <c r="S134" s="1">
        <v>1</v>
      </c>
    </row>
    <row r="135" ht="18.75" hidden="1" spans="2:19">
      <c r="B135" s="3">
        <v>0</v>
      </c>
      <c r="C135" s="4">
        <v>0</v>
      </c>
      <c r="D135" s="5">
        <v>0</v>
      </c>
      <c r="E135" s="4">
        <v>0</v>
      </c>
      <c r="F135" s="5">
        <v>0</v>
      </c>
      <c r="H135" s="1">
        <v>3</v>
      </c>
      <c r="I135" s="6">
        <v>44315</v>
      </c>
      <c r="J135" s="13" t="s">
        <v>153</v>
      </c>
      <c r="K135" s="1" t="s">
        <v>20</v>
      </c>
      <c r="M135" s="1"/>
      <c r="N135" s="1"/>
      <c r="R135" s="1"/>
      <c r="S135" s="1">
        <v>1</v>
      </c>
    </row>
    <row r="136" ht="18.75" hidden="1" spans="2:19">
      <c r="B136" s="3">
        <v>0</v>
      </c>
      <c r="C136" s="4">
        <v>9373527.19858156</v>
      </c>
      <c r="D136" s="5">
        <v>7930004.01</v>
      </c>
      <c r="E136" s="4">
        <v>15.4</v>
      </c>
      <c r="F136" s="5">
        <v>7930004.01</v>
      </c>
      <c r="H136" s="1">
        <v>13</v>
      </c>
      <c r="I136" s="6">
        <v>44316</v>
      </c>
      <c r="J136" s="13" t="s">
        <v>154</v>
      </c>
      <c r="K136" s="1" t="s">
        <v>20</v>
      </c>
      <c r="M136" s="1"/>
      <c r="N136" s="1"/>
      <c r="R136" s="1"/>
      <c r="S136" s="1">
        <v>1</v>
      </c>
    </row>
    <row r="137" ht="18.75" hidden="1" spans="2:19">
      <c r="B137" s="3">
        <v>0</v>
      </c>
      <c r="C137" s="4">
        <v>1610933.38411316</v>
      </c>
      <c r="D137" s="5">
        <v>1480447.78</v>
      </c>
      <c r="E137" s="4">
        <v>8.1</v>
      </c>
      <c r="F137" s="5">
        <v>1480447.78</v>
      </c>
      <c r="H137" s="1">
        <v>28</v>
      </c>
      <c r="I137" s="6">
        <v>44316</v>
      </c>
      <c r="J137" s="13" t="s">
        <v>155</v>
      </c>
      <c r="K137" s="1" t="s">
        <v>20</v>
      </c>
      <c r="M137" s="1"/>
      <c r="N137" s="1"/>
      <c r="R137" s="1"/>
      <c r="S137" s="1">
        <v>1</v>
      </c>
    </row>
    <row r="138" ht="18.75" hidden="1" spans="2:19">
      <c r="B138" s="3">
        <v>0</v>
      </c>
      <c r="C138" s="4">
        <v>0</v>
      </c>
      <c r="D138" s="5">
        <v>0</v>
      </c>
      <c r="E138" s="4">
        <v>0</v>
      </c>
      <c r="F138" s="5">
        <v>0</v>
      </c>
      <c r="H138" s="1">
        <v>37</v>
      </c>
      <c r="I138" s="6">
        <v>44316</v>
      </c>
      <c r="J138" s="13" t="s">
        <v>156</v>
      </c>
      <c r="K138" s="1" t="s">
        <v>20</v>
      </c>
      <c r="M138" s="1"/>
      <c r="N138" s="1"/>
      <c r="R138" s="1"/>
      <c r="S138" s="1">
        <v>1</v>
      </c>
    </row>
    <row r="139" ht="18.75" hidden="1" spans="2:19">
      <c r="B139" s="3">
        <v>0</v>
      </c>
      <c r="C139" s="4">
        <v>86258680.4008667</v>
      </c>
      <c r="D139" s="5">
        <v>79616762.01</v>
      </c>
      <c r="E139" s="4">
        <v>7.7</v>
      </c>
      <c r="F139" s="5">
        <v>79616762.01</v>
      </c>
      <c r="H139" s="1">
        <v>21</v>
      </c>
      <c r="I139" s="6">
        <v>44322</v>
      </c>
      <c r="J139" s="13" t="s">
        <v>157</v>
      </c>
      <c r="K139" s="1" t="s">
        <v>20</v>
      </c>
      <c r="M139" s="1"/>
      <c r="N139" s="1"/>
      <c r="R139" s="1"/>
      <c r="S139" s="1">
        <v>1</v>
      </c>
    </row>
    <row r="140" ht="18.75" hidden="1" spans="2:19">
      <c r="B140" s="3">
        <v>0</v>
      </c>
      <c r="C140" s="4">
        <v>0</v>
      </c>
      <c r="D140" s="5">
        <v>0</v>
      </c>
      <c r="E140" s="4">
        <v>0</v>
      </c>
      <c r="F140" s="5">
        <v>0</v>
      </c>
      <c r="H140" s="1">
        <v>3</v>
      </c>
      <c r="I140" s="6">
        <v>44322</v>
      </c>
      <c r="J140" s="13" t="s">
        <v>158</v>
      </c>
      <c r="K140" s="1" t="s">
        <v>20</v>
      </c>
      <c r="M140" s="1"/>
      <c r="N140" s="1"/>
      <c r="R140" s="1"/>
      <c r="S140" s="1">
        <v>1</v>
      </c>
    </row>
    <row r="141" ht="18.75" hidden="1" spans="2:19">
      <c r="B141" s="3">
        <v>0</v>
      </c>
      <c r="C141" s="4">
        <v>19829037.9955207</v>
      </c>
      <c r="D141" s="5">
        <v>17707330.93</v>
      </c>
      <c r="E141" s="4">
        <v>10.7</v>
      </c>
      <c r="F141" s="5">
        <v>17707330.93</v>
      </c>
      <c r="H141" s="1">
        <v>216</v>
      </c>
      <c r="I141" s="6">
        <v>44323</v>
      </c>
      <c r="J141" s="13" t="s">
        <v>159</v>
      </c>
      <c r="K141" s="1" t="s">
        <v>20</v>
      </c>
      <c r="M141" s="1"/>
      <c r="N141" s="1"/>
      <c r="R141" s="1"/>
      <c r="S141" s="1">
        <v>1</v>
      </c>
    </row>
    <row r="142" ht="18.75" hidden="1" spans="2:19">
      <c r="B142" s="3">
        <v>0</v>
      </c>
      <c r="C142" s="4">
        <v>45981082.9988726</v>
      </c>
      <c r="D142" s="5">
        <v>40785220.62</v>
      </c>
      <c r="E142" s="4">
        <v>11.3</v>
      </c>
      <c r="F142" s="5">
        <v>40785220.62</v>
      </c>
      <c r="H142" s="1">
        <v>39</v>
      </c>
      <c r="I142" s="6">
        <v>44323</v>
      </c>
      <c r="J142" s="13" t="s">
        <v>160</v>
      </c>
      <c r="K142" s="1" t="s">
        <v>20</v>
      </c>
      <c r="M142" s="1"/>
      <c r="N142" s="1"/>
      <c r="R142" s="1"/>
      <c r="S142" s="1">
        <v>1</v>
      </c>
    </row>
    <row r="143" ht="18.75" hidden="1" spans="1:19">
      <c r="A143" s="1" t="s">
        <v>161</v>
      </c>
      <c r="B143" s="3" t="s">
        <v>162</v>
      </c>
      <c r="C143" s="4">
        <v>0</v>
      </c>
      <c r="D143" s="5">
        <v>0</v>
      </c>
      <c r="E143" s="4">
        <v>0</v>
      </c>
      <c r="F143" s="5">
        <v>0</v>
      </c>
      <c r="H143" s="1">
        <v>1</v>
      </c>
      <c r="I143" s="6">
        <v>44323</v>
      </c>
      <c r="J143" s="13" t="s">
        <v>163</v>
      </c>
      <c r="K143" s="1" t="s">
        <v>20</v>
      </c>
      <c r="M143" s="1"/>
      <c r="N143" s="1"/>
      <c r="R143" s="1"/>
      <c r="S143" s="1">
        <v>1</v>
      </c>
    </row>
    <row r="144" ht="18.75" hidden="1" spans="2:19">
      <c r="B144" s="3">
        <v>0</v>
      </c>
      <c r="C144" s="4">
        <v>0</v>
      </c>
      <c r="D144" s="5">
        <v>0</v>
      </c>
      <c r="E144" s="4">
        <v>0</v>
      </c>
      <c r="F144" s="5">
        <v>0</v>
      </c>
      <c r="H144" s="1">
        <v>7</v>
      </c>
      <c r="I144" s="6">
        <v>44324</v>
      </c>
      <c r="J144" s="13" t="s">
        <v>164</v>
      </c>
      <c r="K144" s="1" t="s">
        <v>20</v>
      </c>
      <c r="M144" s="1"/>
      <c r="N144" s="1"/>
      <c r="R144" s="1"/>
      <c r="S144" s="1">
        <v>1</v>
      </c>
    </row>
    <row r="145" ht="18.75" hidden="1" spans="2:19">
      <c r="B145" s="3">
        <v>0</v>
      </c>
      <c r="C145" s="4">
        <v>0</v>
      </c>
      <c r="D145" s="5">
        <v>0</v>
      </c>
      <c r="E145" s="4">
        <v>0</v>
      </c>
      <c r="F145" s="5">
        <v>0</v>
      </c>
      <c r="H145" s="1">
        <v>149</v>
      </c>
      <c r="I145" s="6">
        <v>44324</v>
      </c>
      <c r="J145" s="13" t="s">
        <v>165</v>
      </c>
      <c r="K145" s="1" t="s">
        <v>20</v>
      </c>
      <c r="M145" s="1"/>
      <c r="N145" s="1"/>
      <c r="R145" s="1"/>
      <c r="S145" s="1">
        <v>1</v>
      </c>
    </row>
    <row r="146" ht="18.75" hidden="1" spans="2:19">
      <c r="B146" s="3">
        <v>0</v>
      </c>
      <c r="C146" s="4">
        <v>0</v>
      </c>
      <c r="D146" s="5">
        <v>0</v>
      </c>
      <c r="E146" s="4">
        <v>0</v>
      </c>
      <c r="F146" s="5">
        <v>0</v>
      </c>
      <c r="H146" s="1">
        <v>39</v>
      </c>
      <c r="I146" s="6">
        <v>44324</v>
      </c>
      <c r="J146" s="13" t="s">
        <v>166</v>
      </c>
      <c r="K146" s="1" t="s">
        <v>20</v>
      </c>
      <c r="M146" s="1"/>
      <c r="N146" s="1"/>
      <c r="R146" s="1"/>
      <c r="S146" s="1">
        <v>1</v>
      </c>
    </row>
    <row r="147" ht="18.75" hidden="1" spans="2:19">
      <c r="B147" s="3">
        <v>0</v>
      </c>
      <c r="C147" s="4">
        <v>34346921</v>
      </c>
      <c r="D147" s="5">
        <v>32286105.74</v>
      </c>
      <c r="E147" s="4">
        <v>6</v>
      </c>
      <c r="F147" s="5">
        <v>32286105.74</v>
      </c>
      <c r="H147" s="1">
        <v>36</v>
      </c>
      <c r="I147" s="6">
        <v>44326</v>
      </c>
      <c r="J147" s="13" t="s">
        <v>167</v>
      </c>
      <c r="K147" s="1" t="s">
        <v>20</v>
      </c>
      <c r="M147" s="1"/>
      <c r="N147" s="1"/>
      <c r="R147" s="1"/>
      <c r="S147" s="1">
        <v>1</v>
      </c>
    </row>
    <row r="148" ht="18.75" hidden="1" spans="2:19">
      <c r="B148" s="3">
        <v>0</v>
      </c>
      <c r="C148" s="4">
        <v>0</v>
      </c>
      <c r="D148" s="5">
        <v>0</v>
      </c>
      <c r="E148" s="4">
        <v>0</v>
      </c>
      <c r="F148" s="5">
        <v>0</v>
      </c>
      <c r="H148" s="1">
        <v>143</v>
      </c>
      <c r="I148" s="6">
        <v>44326</v>
      </c>
      <c r="J148" s="13" t="s">
        <v>168</v>
      </c>
      <c r="K148" s="1" t="s">
        <v>20</v>
      </c>
      <c r="M148" s="1"/>
      <c r="N148" s="1"/>
      <c r="R148" s="1"/>
      <c r="S148" s="1">
        <v>1</v>
      </c>
    </row>
    <row r="149" ht="18.75" hidden="1" spans="2:19">
      <c r="B149" s="3">
        <v>0</v>
      </c>
      <c r="C149" s="4">
        <v>6030833.00319488</v>
      </c>
      <c r="D149" s="5">
        <v>5662952.19</v>
      </c>
      <c r="E149" s="4">
        <v>6.1</v>
      </c>
      <c r="F149" s="5">
        <v>5662952.19</v>
      </c>
      <c r="H149" s="1">
        <v>110</v>
      </c>
      <c r="I149" s="6">
        <v>44329</v>
      </c>
      <c r="J149" s="13" t="s">
        <v>169</v>
      </c>
      <c r="K149" s="1" t="s">
        <v>20</v>
      </c>
      <c r="M149" s="1"/>
      <c r="N149" s="1"/>
      <c r="R149" s="1"/>
      <c r="S149" s="1">
        <v>1</v>
      </c>
    </row>
    <row r="150" ht="18.75" hidden="1" spans="2:19">
      <c r="B150" s="3">
        <v>0</v>
      </c>
      <c r="C150" s="4">
        <v>1988782</v>
      </c>
      <c r="D150" s="5">
        <v>1988782</v>
      </c>
      <c r="E150" s="4">
        <v>0</v>
      </c>
      <c r="F150" s="5">
        <v>1988782</v>
      </c>
      <c r="H150" s="1">
        <v>3</v>
      </c>
      <c r="I150" s="6">
        <v>44329</v>
      </c>
      <c r="J150" s="13" t="s">
        <v>170</v>
      </c>
      <c r="K150" s="1" t="s">
        <v>20</v>
      </c>
      <c r="M150" s="1"/>
      <c r="N150" s="1"/>
      <c r="R150" s="1"/>
      <c r="S150" s="1">
        <v>1</v>
      </c>
    </row>
    <row r="151" ht="18.75" hidden="1" spans="2:19">
      <c r="B151" s="3">
        <v>0</v>
      </c>
      <c r="C151" s="4">
        <v>46021057.2398685</v>
      </c>
      <c r="D151" s="5">
        <v>42017225.26</v>
      </c>
      <c r="E151" s="4">
        <v>8.7</v>
      </c>
      <c r="F151" s="5">
        <v>42017225.26</v>
      </c>
      <c r="H151" s="1">
        <v>164</v>
      </c>
      <c r="I151" s="6">
        <v>44330</v>
      </c>
      <c r="J151" s="13" t="s">
        <v>171</v>
      </c>
      <c r="K151" s="1" t="s">
        <v>20</v>
      </c>
      <c r="M151" s="1"/>
      <c r="N151" s="1"/>
      <c r="R151" s="1"/>
      <c r="S151" s="1">
        <v>1</v>
      </c>
    </row>
    <row r="152" ht="18.75" hidden="1" spans="2:19">
      <c r="B152" s="3">
        <v>0</v>
      </c>
      <c r="C152" s="4">
        <v>0</v>
      </c>
      <c r="D152" s="5">
        <v>0</v>
      </c>
      <c r="E152" s="4">
        <v>0</v>
      </c>
      <c r="F152" s="5">
        <v>0</v>
      </c>
      <c r="H152" s="1">
        <v>3</v>
      </c>
      <c r="I152" s="6">
        <v>44330</v>
      </c>
      <c r="J152" s="13" t="s">
        <v>172</v>
      </c>
      <c r="K152" s="1" t="s">
        <v>20</v>
      </c>
      <c r="M152" s="1"/>
      <c r="N152" s="1"/>
      <c r="R152" s="1"/>
      <c r="S152" s="1">
        <v>1</v>
      </c>
    </row>
    <row r="153" ht="18.75" hidden="1" spans="2:19">
      <c r="B153" s="3">
        <v>0</v>
      </c>
      <c r="C153" s="4">
        <v>0</v>
      </c>
      <c r="D153" s="5">
        <v>0</v>
      </c>
      <c r="E153" s="4">
        <v>0</v>
      </c>
      <c r="F153" s="5">
        <v>0</v>
      </c>
      <c r="H153" s="1">
        <v>3</v>
      </c>
      <c r="I153" s="6">
        <v>44333</v>
      </c>
      <c r="J153" s="13" t="s">
        <v>173</v>
      </c>
      <c r="K153" s="1" t="s">
        <v>20</v>
      </c>
      <c r="M153" s="1"/>
      <c r="N153" s="1"/>
      <c r="R153" s="1"/>
      <c r="S153" s="1">
        <v>1</v>
      </c>
    </row>
    <row r="154" ht="18.75" hidden="1" spans="2:19">
      <c r="B154" s="3">
        <v>0</v>
      </c>
      <c r="C154" s="4">
        <v>1168200</v>
      </c>
      <c r="D154" s="5">
        <v>1168200</v>
      </c>
      <c r="E154" s="4">
        <v>0</v>
      </c>
      <c r="F154" s="5">
        <v>1168200</v>
      </c>
      <c r="H154" s="1">
        <v>3</v>
      </c>
      <c r="I154" s="6">
        <v>44333</v>
      </c>
      <c r="J154" s="13" t="s">
        <v>174</v>
      </c>
      <c r="K154" s="1" t="s">
        <v>20</v>
      </c>
      <c r="M154" s="1"/>
      <c r="N154" s="1"/>
      <c r="R154" s="1"/>
      <c r="S154" s="1">
        <v>1</v>
      </c>
    </row>
    <row r="155" ht="18.75" hidden="1" spans="2:19">
      <c r="B155" s="3">
        <v>0</v>
      </c>
      <c r="C155" s="4">
        <v>0</v>
      </c>
      <c r="D155" s="5">
        <v>0</v>
      </c>
      <c r="E155" s="4">
        <v>0</v>
      </c>
      <c r="F155" s="5">
        <v>0</v>
      </c>
      <c r="H155" s="1">
        <v>21</v>
      </c>
      <c r="I155" s="6">
        <v>44334</v>
      </c>
      <c r="J155" s="13" t="s">
        <v>175</v>
      </c>
      <c r="K155" s="1" t="s">
        <v>20</v>
      </c>
      <c r="M155" s="1"/>
      <c r="N155" s="1"/>
      <c r="R155" s="1"/>
      <c r="S155" s="1">
        <v>1</v>
      </c>
    </row>
    <row r="156" ht="18.75" hidden="1" spans="2:19">
      <c r="B156" s="3">
        <v>0</v>
      </c>
      <c r="C156" s="4">
        <v>4694580</v>
      </c>
      <c r="D156" s="5">
        <v>4459851</v>
      </c>
      <c r="E156" s="4">
        <v>5</v>
      </c>
      <c r="F156" s="5">
        <v>4459851</v>
      </c>
      <c r="H156" s="1">
        <v>60</v>
      </c>
      <c r="I156" s="6">
        <v>44335</v>
      </c>
      <c r="J156" s="13" t="s">
        <v>176</v>
      </c>
      <c r="K156" s="1" t="s">
        <v>20</v>
      </c>
      <c r="M156" s="1"/>
      <c r="N156" s="1"/>
      <c r="R156" s="1"/>
      <c r="S156" s="1">
        <v>1</v>
      </c>
    </row>
    <row r="157" ht="18.75" hidden="1" spans="2:19">
      <c r="B157" s="3">
        <v>0</v>
      </c>
      <c r="C157" s="4">
        <v>15184144.9377123</v>
      </c>
      <c r="D157" s="5">
        <v>13407599.98</v>
      </c>
      <c r="E157" s="4">
        <v>11.7</v>
      </c>
      <c r="F157" s="5">
        <v>13407599.98</v>
      </c>
      <c r="H157" s="1">
        <v>222</v>
      </c>
      <c r="I157" s="6">
        <v>44336</v>
      </c>
      <c r="J157" s="13" t="s">
        <v>177</v>
      </c>
      <c r="K157" s="1" t="s">
        <v>20</v>
      </c>
      <c r="M157" s="1"/>
      <c r="N157" s="1"/>
      <c r="R157" s="1"/>
      <c r="S157" s="1">
        <v>1</v>
      </c>
    </row>
    <row r="158" ht="18.75" hidden="1" spans="2:19">
      <c r="B158" s="3">
        <v>0</v>
      </c>
      <c r="C158" s="4">
        <v>10230431.1216931</v>
      </c>
      <c r="D158" s="5">
        <v>9667757.41</v>
      </c>
      <c r="E158" s="4">
        <v>5.5</v>
      </c>
      <c r="F158" s="5">
        <v>9667757.41</v>
      </c>
      <c r="H158" s="1">
        <v>136</v>
      </c>
      <c r="I158" s="6">
        <v>44336</v>
      </c>
      <c r="J158" s="13" t="s">
        <v>178</v>
      </c>
      <c r="K158" s="1" t="s">
        <v>20</v>
      </c>
      <c r="M158" s="1"/>
      <c r="N158" s="1"/>
      <c r="R158" s="1"/>
      <c r="S158" s="1">
        <v>1</v>
      </c>
    </row>
    <row r="159" ht="18.75" hidden="1" spans="2:19">
      <c r="B159" s="3">
        <v>0</v>
      </c>
      <c r="C159" s="4">
        <v>0</v>
      </c>
      <c r="D159" s="5">
        <v>0</v>
      </c>
      <c r="E159" s="4">
        <v>0</v>
      </c>
      <c r="F159" s="5">
        <v>0</v>
      </c>
      <c r="H159" s="1">
        <v>3</v>
      </c>
      <c r="I159" s="6">
        <v>44336</v>
      </c>
      <c r="J159" s="13" t="s">
        <v>179</v>
      </c>
      <c r="K159" s="1" t="s">
        <v>20</v>
      </c>
      <c r="M159" s="1"/>
      <c r="N159" s="1"/>
      <c r="R159" s="1"/>
      <c r="S159" s="1">
        <v>1</v>
      </c>
    </row>
    <row r="160" ht="18.75" hidden="1" spans="2:19">
      <c r="B160" s="3">
        <v>0</v>
      </c>
      <c r="C160" s="4">
        <v>0</v>
      </c>
      <c r="D160" s="5">
        <v>0</v>
      </c>
      <c r="E160" s="4">
        <v>0</v>
      </c>
      <c r="F160" s="5">
        <v>0</v>
      </c>
      <c r="H160" s="1">
        <v>5</v>
      </c>
      <c r="I160" s="6">
        <v>44336</v>
      </c>
      <c r="J160" s="13" t="s">
        <v>180</v>
      </c>
      <c r="K160" s="1" t="s">
        <v>20</v>
      </c>
      <c r="M160" s="1"/>
      <c r="N160" s="1"/>
      <c r="R160" s="1"/>
      <c r="S160" s="1">
        <v>1</v>
      </c>
    </row>
    <row r="161" ht="18.75" hidden="1" spans="2:19">
      <c r="B161" s="3">
        <v>0</v>
      </c>
      <c r="C161" s="4">
        <v>0</v>
      </c>
      <c r="D161" s="5">
        <v>0</v>
      </c>
      <c r="E161" s="4">
        <v>0</v>
      </c>
      <c r="F161" s="5">
        <v>0</v>
      </c>
      <c r="H161" s="1">
        <v>6</v>
      </c>
      <c r="I161" s="6">
        <v>44336</v>
      </c>
      <c r="J161" s="13" t="s">
        <v>181</v>
      </c>
      <c r="K161" s="1" t="s">
        <v>20</v>
      </c>
      <c r="M161" s="1"/>
      <c r="N161" s="1"/>
      <c r="R161" s="1"/>
      <c r="S161" s="1">
        <v>1</v>
      </c>
    </row>
    <row r="162" ht="18.75" hidden="1" spans="2:19">
      <c r="B162" s="3">
        <v>0</v>
      </c>
      <c r="C162" s="4">
        <v>12190269.2921348</v>
      </c>
      <c r="D162" s="5">
        <v>10849339.67</v>
      </c>
      <c r="E162" s="4">
        <v>11</v>
      </c>
      <c r="F162" s="5">
        <v>10849339.67</v>
      </c>
      <c r="H162" s="1">
        <v>220</v>
      </c>
      <c r="I162" s="6">
        <v>44337</v>
      </c>
      <c r="J162" s="13" t="s">
        <v>182</v>
      </c>
      <c r="K162" s="1" t="s">
        <v>20</v>
      </c>
      <c r="M162" s="1"/>
      <c r="N162" s="1"/>
      <c r="R162" s="1"/>
      <c r="S162" s="1">
        <v>1</v>
      </c>
    </row>
    <row r="163" ht="18.75" hidden="1" spans="2:19">
      <c r="B163" s="3">
        <v>0</v>
      </c>
      <c r="C163" s="4">
        <v>0</v>
      </c>
      <c r="D163" s="5">
        <v>0</v>
      </c>
      <c r="E163" s="4">
        <v>0</v>
      </c>
      <c r="F163" s="5">
        <v>0</v>
      </c>
      <c r="H163" s="1">
        <v>18</v>
      </c>
      <c r="I163" s="6">
        <v>44337</v>
      </c>
      <c r="J163" s="13" t="s">
        <v>183</v>
      </c>
      <c r="K163" s="1" t="s">
        <v>20</v>
      </c>
      <c r="M163" s="1"/>
      <c r="N163" s="1"/>
      <c r="R163" s="1"/>
      <c r="S163" s="1">
        <v>1</v>
      </c>
    </row>
    <row r="164" ht="18.75" hidden="1" spans="2:19">
      <c r="B164" s="3">
        <v>0</v>
      </c>
      <c r="C164" s="4">
        <v>0</v>
      </c>
      <c r="D164" s="5">
        <v>0</v>
      </c>
      <c r="E164" s="4">
        <v>0</v>
      </c>
      <c r="F164" s="5">
        <v>0</v>
      </c>
      <c r="H164" s="1">
        <v>10</v>
      </c>
      <c r="I164" s="6">
        <v>44337</v>
      </c>
      <c r="J164" s="13" t="s">
        <v>184</v>
      </c>
      <c r="K164" s="1" t="s">
        <v>20</v>
      </c>
      <c r="M164" s="1"/>
      <c r="N164" s="1"/>
      <c r="R164" s="1"/>
      <c r="S164" s="1">
        <v>1</v>
      </c>
    </row>
    <row r="165" ht="18.75" hidden="1" spans="2:19">
      <c r="B165" s="3">
        <v>0</v>
      </c>
      <c r="C165" s="4">
        <v>42440974.8744292</v>
      </c>
      <c r="D165" s="5">
        <v>37178293.99</v>
      </c>
      <c r="E165" s="4">
        <v>12.4</v>
      </c>
      <c r="F165" s="5">
        <v>37178293.99</v>
      </c>
      <c r="H165" s="1">
        <v>17</v>
      </c>
      <c r="I165" s="6">
        <v>44340</v>
      </c>
      <c r="J165" s="13" t="s">
        <v>185</v>
      </c>
      <c r="K165" s="1" t="s">
        <v>20</v>
      </c>
      <c r="M165" s="1"/>
      <c r="N165" s="1"/>
      <c r="R165" s="1"/>
      <c r="S165" s="1">
        <v>1</v>
      </c>
    </row>
    <row r="166" ht="18.75" hidden="1" spans="2:19">
      <c r="B166" s="3">
        <v>0</v>
      </c>
      <c r="C166" s="4">
        <v>28943645.1925192</v>
      </c>
      <c r="D166" s="5">
        <v>26309773.48</v>
      </c>
      <c r="E166" s="4">
        <v>9.1</v>
      </c>
      <c r="F166" s="5">
        <v>26309773.48</v>
      </c>
      <c r="H166" s="1">
        <v>90</v>
      </c>
      <c r="I166" s="6">
        <v>44340</v>
      </c>
      <c r="J166" s="13" t="s">
        <v>186</v>
      </c>
      <c r="K166" s="1" t="s">
        <v>20</v>
      </c>
      <c r="M166" s="1"/>
      <c r="N166" s="1"/>
      <c r="R166" s="1"/>
      <c r="S166" s="1">
        <v>1</v>
      </c>
    </row>
    <row r="167" ht="18.75" hidden="1" spans="2:19">
      <c r="B167" s="3">
        <v>0</v>
      </c>
      <c r="C167" s="4">
        <v>6053111.22381477</v>
      </c>
      <c r="D167" s="5">
        <v>5490171.88</v>
      </c>
      <c r="E167" s="4">
        <v>9.3</v>
      </c>
      <c r="F167" s="5">
        <v>5490171.88</v>
      </c>
      <c r="H167" s="1">
        <v>185</v>
      </c>
      <c r="I167" s="6">
        <v>44340</v>
      </c>
      <c r="J167" s="13" t="s">
        <v>187</v>
      </c>
      <c r="K167" s="1" t="s">
        <v>20</v>
      </c>
      <c r="M167" s="1"/>
      <c r="N167" s="1"/>
      <c r="R167" s="1"/>
      <c r="S167" s="1">
        <v>1</v>
      </c>
    </row>
    <row r="168" ht="18.75" hidden="1" spans="2:19">
      <c r="B168" s="3">
        <v>0</v>
      </c>
      <c r="C168" s="4">
        <v>279263500.986595</v>
      </c>
      <c r="D168" s="5">
        <v>260413214.67</v>
      </c>
      <c r="E168" s="4">
        <v>6.75</v>
      </c>
      <c r="F168" s="5">
        <v>260413214.67</v>
      </c>
      <c r="H168" s="1">
        <v>27</v>
      </c>
      <c r="I168" s="6">
        <v>44341</v>
      </c>
      <c r="J168" s="13" t="s">
        <v>188</v>
      </c>
      <c r="K168" s="1" t="s">
        <v>20</v>
      </c>
      <c r="M168" s="1"/>
      <c r="N168" s="1"/>
      <c r="R168" s="1"/>
      <c r="S168" s="1">
        <v>1</v>
      </c>
    </row>
    <row r="169" ht="18.75" hidden="1" spans="2:19">
      <c r="B169" s="3">
        <v>0</v>
      </c>
      <c r="C169" s="4">
        <v>0</v>
      </c>
      <c r="D169" s="5">
        <v>0</v>
      </c>
      <c r="E169" s="4">
        <v>0</v>
      </c>
      <c r="F169" s="5">
        <v>0</v>
      </c>
      <c r="H169" s="1">
        <v>7</v>
      </c>
      <c r="I169" s="6">
        <v>44341</v>
      </c>
      <c r="J169" s="13" t="s">
        <v>189</v>
      </c>
      <c r="K169" s="1" t="s">
        <v>20</v>
      </c>
      <c r="M169" s="1"/>
      <c r="N169" s="1"/>
      <c r="R169" s="1"/>
      <c r="S169" s="1">
        <v>1</v>
      </c>
    </row>
    <row r="170" ht="18.75" hidden="1" spans="2:19">
      <c r="B170" s="3">
        <v>0</v>
      </c>
      <c r="C170" s="4">
        <v>16210866.763754</v>
      </c>
      <c r="D170" s="5">
        <v>15027473.49</v>
      </c>
      <c r="E170" s="4">
        <v>7.3</v>
      </c>
      <c r="F170" s="5">
        <v>15027473.49</v>
      </c>
      <c r="H170" s="1">
        <v>222</v>
      </c>
      <c r="I170" s="6">
        <v>44342</v>
      </c>
      <c r="J170" s="13" t="s">
        <v>190</v>
      </c>
      <c r="K170" s="1" t="s">
        <v>20</v>
      </c>
      <c r="M170" s="1"/>
      <c r="N170" s="1"/>
      <c r="R170" s="1"/>
      <c r="S170" s="1">
        <v>1</v>
      </c>
    </row>
    <row r="171" ht="18.75" hidden="1" spans="2:19">
      <c r="B171" s="3">
        <v>0</v>
      </c>
      <c r="C171" s="4">
        <v>0</v>
      </c>
      <c r="D171" s="5">
        <v>0</v>
      </c>
      <c r="E171" s="4">
        <v>0</v>
      </c>
      <c r="F171" s="5">
        <v>0</v>
      </c>
      <c r="H171" s="1">
        <v>4</v>
      </c>
      <c r="I171" s="6">
        <v>44342</v>
      </c>
      <c r="J171" s="13" t="s">
        <v>191</v>
      </c>
      <c r="K171" s="1" t="s">
        <v>20</v>
      </c>
      <c r="M171" s="1"/>
      <c r="N171" s="1"/>
      <c r="R171" s="1"/>
      <c r="S171" s="1">
        <v>1</v>
      </c>
    </row>
    <row r="172" ht="18.75" hidden="1" spans="2:19">
      <c r="B172" s="3">
        <v>0</v>
      </c>
      <c r="C172" s="4">
        <v>0</v>
      </c>
      <c r="D172" s="5">
        <v>0</v>
      </c>
      <c r="E172" s="4">
        <v>0</v>
      </c>
      <c r="F172" s="5">
        <v>0</v>
      </c>
      <c r="H172" s="1">
        <v>6</v>
      </c>
      <c r="I172" s="6">
        <v>44342</v>
      </c>
      <c r="J172" s="13" t="s">
        <v>192</v>
      </c>
      <c r="K172" s="1" t="s">
        <v>20</v>
      </c>
      <c r="M172" s="1"/>
      <c r="N172" s="1"/>
      <c r="R172" s="1"/>
      <c r="S172" s="1">
        <v>1</v>
      </c>
    </row>
    <row r="173" ht="18.75" hidden="1" spans="2:19">
      <c r="B173" s="3">
        <v>0</v>
      </c>
      <c r="C173" s="4">
        <v>13527168.4547461</v>
      </c>
      <c r="D173" s="5">
        <v>12255614.62</v>
      </c>
      <c r="E173" s="4">
        <v>9.4</v>
      </c>
      <c r="F173" s="5">
        <v>12255614.62</v>
      </c>
      <c r="H173" s="1">
        <v>150</v>
      </c>
      <c r="I173" s="6">
        <v>44343</v>
      </c>
      <c r="J173" s="13" t="s">
        <v>193</v>
      </c>
      <c r="K173" s="1" t="s">
        <v>20</v>
      </c>
      <c r="M173" s="1"/>
      <c r="N173" s="1"/>
      <c r="R173" s="1"/>
      <c r="S173" s="1">
        <v>1</v>
      </c>
    </row>
    <row r="174" ht="18.75" hidden="1" spans="2:19">
      <c r="B174" s="3">
        <v>0</v>
      </c>
      <c r="C174" s="4">
        <v>0</v>
      </c>
      <c r="D174" s="5">
        <v>0</v>
      </c>
      <c r="E174" s="4">
        <v>0</v>
      </c>
      <c r="F174" s="5">
        <v>0</v>
      </c>
      <c r="H174" s="1">
        <v>3</v>
      </c>
      <c r="I174" s="6">
        <v>44343</v>
      </c>
      <c r="J174" s="13" t="s">
        <v>194</v>
      </c>
      <c r="K174" s="1" t="s">
        <v>20</v>
      </c>
      <c r="M174" s="1"/>
      <c r="N174" s="1"/>
      <c r="R174" s="1"/>
      <c r="S174" s="1">
        <v>1</v>
      </c>
    </row>
    <row r="175" ht="18.75" hidden="1" spans="2:19">
      <c r="B175" s="3">
        <v>0</v>
      </c>
      <c r="C175" s="4">
        <v>0</v>
      </c>
      <c r="D175" s="5">
        <v>0</v>
      </c>
      <c r="E175" s="4">
        <v>0</v>
      </c>
      <c r="F175" s="5">
        <v>0</v>
      </c>
      <c r="H175" s="1">
        <v>5</v>
      </c>
      <c r="I175" s="6">
        <v>44343</v>
      </c>
      <c r="J175" s="13" t="s">
        <v>195</v>
      </c>
      <c r="K175" s="1" t="s">
        <v>20</v>
      </c>
      <c r="M175" s="1"/>
      <c r="N175" s="1"/>
      <c r="R175" s="1"/>
      <c r="S175" s="1">
        <v>1</v>
      </c>
    </row>
    <row r="176" ht="18.75" hidden="1" spans="2:19">
      <c r="B176" s="3">
        <v>0</v>
      </c>
      <c r="C176" s="4">
        <v>31766701.7826086</v>
      </c>
      <c r="D176" s="5">
        <v>29225365.64</v>
      </c>
      <c r="E176" s="4">
        <v>8</v>
      </c>
      <c r="F176" s="5">
        <v>29225365.64</v>
      </c>
      <c r="H176" s="1">
        <v>163</v>
      </c>
      <c r="I176" s="6">
        <v>44344</v>
      </c>
      <c r="J176" s="13" t="s">
        <v>196</v>
      </c>
      <c r="K176" s="1" t="s">
        <v>20</v>
      </c>
      <c r="M176" s="1"/>
      <c r="N176" s="1"/>
      <c r="R176" s="1"/>
      <c r="S176" s="1">
        <v>1</v>
      </c>
    </row>
    <row r="177" ht="18.75" hidden="1" spans="2:19">
      <c r="B177" s="3">
        <v>0</v>
      </c>
      <c r="C177" s="4">
        <v>20459915.7220412</v>
      </c>
      <c r="D177" s="5">
        <v>18843582.38</v>
      </c>
      <c r="E177" s="4">
        <v>7.9</v>
      </c>
      <c r="F177" s="5">
        <v>18843582.38</v>
      </c>
      <c r="H177" s="1">
        <v>227</v>
      </c>
      <c r="I177" s="6">
        <v>44344</v>
      </c>
      <c r="J177" s="13" t="s">
        <v>197</v>
      </c>
      <c r="K177" s="1" t="s">
        <v>20</v>
      </c>
      <c r="M177" s="1"/>
      <c r="N177" s="1"/>
      <c r="R177" s="1"/>
      <c r="S177" s="1">
        <v>1</v>
      </c>
    </row>
    <row r="178" ht="18.75" hidden="1" spans="2:19">
      <c r="B178" s="3">
        <v>0</v>
      </c>
      <c r="C178" s="4">
        <v>0</v>
      </c>
      <c r="D178" s="5">
        <v>0</v>
      </c>
      <c r="E178" s="4">
        <v>0</v>
      </c>
      <c r="F178" s="5">
        <v>0</v>
      </c>
      <c r="H178" s="1">
        <v>7</v>
      </c>
      <c r="I178" s="6">
        <v>44344</v>
      </c>
      <c r="J178" s="13" t="s">
        <v>198</v>
      </c>
      <c r="K178" s="1" t="s">
        <v>20</v>
      </c>
      <c r="M178" s="1"/>
      <c r="N178" s="1"/>
      <c r="R178" s="1"/>
      <c r="S178" s="1">
        <v>1</v>
      </c>
    </row>
    <row r="179" ht="18.75" hidden="1" spans="2:19">
      <c r="B179" s="3">
        <v>0</v>
      </c>
      <c r="C179" s="4">
        <v>27735183.1378935</v>
      </c>
      <c r="D179" s="5">
        <v>25544103.67</v>
      </c>
      <c r="E179" s="4">
        <v>7.9</v>
      </c>
      <c r="F179" s="5">
        <v>25544103.67</v>
      </c>
      <c r="H179" s="1">
        <v>37</v>
      </c>
      <c r="I179" s="6">
        <v>44345</v>
      </c>
      <c r="J179" s="13" t="s">
        <v>199</v>
      </c>
      <c r="K179" s="1" t="s">
        <v>20</v>
      </c>
      <c r="M179" s="1"/>
      <c r="N179" s="1"/>
      <c r="R179" s="1"/>
      <c r="S179" s="1">
        <v>1</v>
      </c>
    </row>
    <row r="180" ht="18.75" hidden="1" spans="2:19">
      <c r="B180" s="3">
        <v>0</v>
      </c>
      <c r="C180" s="4">
        <v>0</v>
      </c>
      <c r="D180" s="5">
        <v>0</v>
      </c>
      <c r="E180" s="4">
        <v>0</v>
      </c>
      <c r="F180" s="5">
        <v>0</v>
      </c>
      <c r="H180" s="1">
        <v>5</v>
      </c>
      <c r="I180" s="6">
        <v>44347</v>
      </c>
      <c r="J180" s="13" t="s">
        <v>200</v>
      </c>
      <c r="K180" s="1" t="s">
        <v>20</v>
      </c>
      <c r="M180" s="1"/>
      <c r="N180" s="1"/>
      <c r="R180" s="1"/>
      <c r="S180" s="1">
        <v>1</v>
      </c>
    </row>
    <row r="181" ht="18.75" hidden="1" spans="2:19">
      <c r="B181" s="3">
        <v>0</v>
      </c>
      <c r="C181" s="4">
        <v>10275115.76</v>
      </c>
      <c r="D181" s="5">
        <v>10275115.76</v>
      </c>
      <c r="E181" s="4">
        <v>0</v>
      </c>
      <c r="F181" s="5">
        <v>10275115.76</v>
      </c>
      <c r="H181" s="1">
        <v>57</v>
      </c>
      <c r="I181" s="6">
        <v>44347</v>
      </c>
      <c r="J181" s="13" t="s">
        <v>201</v>
      </c>
      <c r="K181" s="1" t="s">
        <v>20</v>
      </c>
      <c r="M181" s="1"/>
      <c r="N181" s="1"/>
      <c r="R181" s="1"/>
      <c r="S181" s="1">
        <v>1</v>
      </c>
    </row>
    <row r="182" ht="18.75" hidden="1" spans="2:19">
      <c r="B182" s="3">
        <v>0</v>
      </c>
      <c r="C182" s="4">
        <v>3962023.80503144</v>
      </c>
      <c r="D182" s="5">
        <v>3779770.71</v>
      </c>
      <c r="E182" s="4">
        <v>4.6</v>
      </c>
      <c r="F182" s="5">
        <v>3779770.71</v>
      </c>
      <c r="H182" s="1">
        <v>97</v>
      </c>
      <c r="I182" s="6">
        <v>44348</v>
      </c>
      <c r="J182" s="13" t="s">
        <v>202</v>
      </c>
      <c r="K182" s="1" t="s">
        <v>20</v>
      </c>
      <c r="M182" s="1"/>
      <c r="N182" s="1"/>
      <c r="R182" s="1"/>
      <c r="S182" s="1">
        <v>1</v>
      </c>
    </row>
    <row r="183" ht="18.75" hidden="1" spans="2:19">
      <c r="B183" s="3">
        <v>0</v>
      </c>
      <c r="C183" s="4">
        <v>0</v>
      </c>
      <c r="D183" s="5">
        <v>0</v>
      </c>
      <c r="E183" s="4">
        <v>0</v>
      </c>
      <c r="F183" s="5">
        <v>0</v>
      </c>
      <c r="H183" s="1">
        <v>35</v>
      </c>
      <c r="I183" s="6">
        <v>44348</v>
      </c>
      <c r="J183" s="13" t="s">
        <v>203</v>
      </c>
      <c r="K183" s="1" t="s">
        <v>20</v>
      </c>
      <c r="M183" s="1"/>
      <c r="N183" s="1"/>
      <c r="R183" s="1"/>
      <c r="S183" s="1">
        <v>1</v>
      </c>
    </row>
    <row r="184" ht="18.75" hidden="1" spans="2:19">
      <c r="B184" s="3">
        <v>0</v>
      </c>
      <c r="C184" s="4">
        <v>0</v>
      </c>
      <c r="D184" s="5">
        <v>0</v>
      </c>
      <c r="E184" s="4">
        <v>0</v>
      </c>
      <c r="F184" s="5">
        <v>0</v>
      </c>
      <c r="H184" s="1">
        <v>4</v>
      </c>
      <c r="I184" s="6">
        <v>44348</v>
      </c>
      <c r="J184" s="13" t="s">
        <v>204</v>
      </c>
      <c r="K184" s="1" t="s">
        <v>20</v>
      </c>
      <c r="M184" s="1"/>
      <c r="N184" s="1"/>
      <c r="R184" s="1"/>
      <c r="S184" s="1">
        <v>1</v>
      </c>
    </row>
    <row r="185" ht="18.75" hidden="1" spans="2:19">
      <c r="B185" s="3">
        <v>0</v>
      </c>
      <c r="C185" s="4">
        <v>9465526.96</v>
      </c>
      <c r="D185" s="5">
        <v>9465526.96</v>
      </c>
      <c r="E185" s="4">
        <v>0</v>
      </c>
      <c r="F185" s="5">
        <v>9465526.96</v>
      </c>
      <c r="H185" s="1">
        <v>15</v>
      </c>
      <c r="I185" s="6">
        <v>44348</v>
      </c>
      <c r="J185" s="13" t="s">
        <v>205</v>
      </c>
      <c r="K185" s="1" t="s">
        <v>20</v>
      </c>
      <c r="M185" s="1"/>
      <c r="N185" s="1"/>
      <c r="R185" s="1"/>
      <c r="S185" s="1">
        <v>1</v>
      </c>
    </row>
    <row r="186" ht="18.75" hidden="1" spans="2:19">
      <c r="B186" s="3">
        <v>0</v>
      </c>
      <c r="C186" s="4">
        <v>7630000</v>
      </c>
      <c r="D186" s="5">
        <v>7630000</v>
      </c>
      <c r="E186" s="4">
        <v>0</v>
      </c>
      <c r="F186" s="5">
        <v>7630000</v>
      </c>
      <c r="H186" s="1">
        <v>5</v>
      </c>
      <c r="I186" s="6">
        <v>44348</v>
      </c>
      <c r="J186" s="13" t="s">
        <v>206</v>
      </c>
      <c r="K186" s="1" t="s">
        <v>20</v>
      </c>
      <c r="M186" s="1"/>
      <c r="N186" s="1"/>
      <c r="R186" s="1"/>
      <c r="S186" s="1">
        <v>1</v>
      </c>
    </row>
    <row r="187" ht="18.75" hidden="1" spans="2:19">
      <c r="B187" s="3">
        <v>0</v>
      </c>
      <c r="C187" s="4">
        <v>0</v>
      </c>
      <c r="D187" s="5">
        <v>0</v>
      </c>
      <c r="E187" s="4">
        <v>0</v>
      </c>
      <c r="F187" s="5">
        <v>0</v>
      </c>
      <c r="H187" s="1">
        <v>4</v>
      </c>
      <c r="I187" s="6">
        <v>44348</v>
      </c>
      <c r="J187" s="13" t="s">
        <v>207</v>
      </c>
      <c r="K187" s="1" t="s">
        <v>20</v>
      </c>
      <c r="M187" s="1"/>
      <c r="N187" s="1"/>
      <c r="R187" s="1"/>
      <c r="S187" s="1">
        <v>1</v>
      </c>
    </row>
    <row r="188" ht="18.75" hidden="1" spans="2:19">
      <c r="B188" s="3">
        <v>0</v>
      </c>
      <c r="C188" s="4">
        <v>1786300</v>
      </c>
      <c r="D188" s="5">
        <v>1786300</v>
      </c>
      <c r="E188" s="4">
        <v>0</v>
      </c>
      <c r="F188" s="5">
        <v>1786300</v>
      </c>
      <c r="H188" s="1">
        <v>4</v>
      </c>
      <c r="I188" s="6">
        <v>44348</v>
      </c>
      <c r="J188" s="13" t="s">
        <v>208</v>
      </c>
      <c r="K188" s="1" t="s">
        <v>20</v>
      </c>
      <c r="M188" s="1"/>
      <c r="N188" s="1"/>
      <c r="R188" s="1"/>
      <c r="S188" s="1">
        <v>1</v>
      </c>
    </row>
    <row r="189" ht="18.75" hidden="1" spans="2:19">
      <c r="B189" s="3">
        <v>0</v>
      </c>
      <c r="C189" s="4">
        <v>0</v>
      </c>
      <c r="D189" s="5">
        <v>0</v>
      </c>
      <c r="E189" s="4">
        <v>0</v>
      </c>
      <c r="F189" s="5">
        <v>0</v>
      </c>
      <c r="H189" s="1">
        <v>9</v>
      </c>
      <c r="I189" s="6">
        <v>44348</v>
      </c>
      <c r="J189" s="13" t="s">
        <v>209</v>
      </c>
      <c r="K189" s="1" t="s">
        <v>20</v>
      </c>
      <c r="M189" s="1"/>
      <c r="N189" s="1"/>
      <c r="R189" s="1"/>
      <c r="S189" s="1">
        <v>1</v>
      </c>
    </row>
    <row r="190" ht="18.75" hidden="1" spans="2:19">
      <c r="B190" s="3">
        <v>0</v>
      </c>
      <c r="C190" s="4">
        <v>19258433.9955849</v>
      </c>
      <c r="D190" s="5">
        <v>17448141.2</v>
      </c>
      <c r="E190" s="4">
        <v>9.4</v>
      </c>
      <c r="F190" s="5">
        <v>17448141.2</v>
      </c>
      <c r="H190" s="1">
        <v>211</v>
      </c>
      <c r="I190" s="6">
        <v>44349</v>
      </c>
      <c r="J190" s="13" t="s">
        <v>210</v>
      </c>
      <c r="K190" s="1" t="s">
        <v>20</v>
      </c>
      <c r="M190" s="1"/>
      <c r="N190" s="1"/>
      <c r="R190" s="1"/>
      <c r="S190" s="1">
        <v>1</v>
      </c>
    </row>
    <row r="191" ht="18.75" hidden="1" spans="2:19">
      <c r="B191" s="3">
        <v>0</v>
      </c>
      <c r="C191" s="4">
        <v>0</v>
      </c>
      <c r="D191" s="5">
        <v>0</v>
      </c>
      <c r="E191" s="4">
        <v>0</v>
      </c>
      <c r="F191" s="5">
        <v>0</v>
      </c>
      <c r="H191" s="1">
        <v>10</v>
      </c>
      <c r="I191" s="6">
        <v>44349</v>
      </c>
      <c r="J191" s="13" t="s">
        <v>211</v>
      </c>
      <c r="K191" s="1" t="s">
        <v>20</v>
      </c>
      <c r="M191" s="1"/>
      <c r="N191" s="1"/>
      <c r="R191" s="1"/>
      <c r="S191" s="1">
        <v>1</v>
      </c>
    </row>
    <row r="192" ht="18.75" hidden="1" spans="2:19">
      <c r="B192" s="3">
        <v>0</v>
      </c>
      <c r="C192" s="4">
        <v>5513648.00443458</v>
      </c>
      <c r="D192" s="5">
        <v>4973310.5</v>
      </c>
      <c r="E192" s="4">
        <v>9.8</v>
      </c>
      <c r="F192" s="5">
        <v>4973310.5</v>
      </c>
      <c r="H192" s="1">
        <v>192</v>
      </c>
      <c r="I192" s="6">
        <v>44350</v>
      </c>
      <c r="J192" s="13" t="s">
        <v>212</v>
      </c>
      <c r="K192" s="1" t="s">
        <v>20</v>
      </c>
      <c r="M192" s="1"/>
      <c r="N192" s="1"/>
      <c r="R192" s="1"/>
      <c r="S192" s="1">
        <v>1</v>
      </c>
    </row>
    <row r="193" ht="18.75" hidden="1" spans="2:19">
      <c r="B193" s="3">
        <v>0</v>
      </c>
      <c r="C193" s="4">
        <v>0</v>
      </c>
      <c r="D193" s="5">
        <v>0</v>
      </c>
      <c r="E193" s="4">
        <v>0</v>
      </c>
      <c r="F193" s="5">
        <v>0</v>
      </c>
      <c r="H193" s="1">
        <v>0</v>
      </c>
      <c r="I193" s="6">
        <v>44350</v>
      </c>
      <c r="J193" s="13" t="s">
        <v>213</v>
      </c>
      <c r="K193" s="1" t="s">
        <v>20</v>
      </c>
      <c r="M193" s="1"/>
      <c r="N193" s="1"/>
      <c r="R193" s="1"/>
      <c r="S193" s="1">
        <v>1</v>
      </c>
    </row>
    <row r="194" ht="18.75" hidden="1" spans="2:19">
      <c r="B194" s="3">
        <v>0</v>
      </c>
      <c r="C194" s="4">
        <v>0</v>
      </c>
      <c r="D194" s="5">
        <v>0</v>
      </c>
      <c r="E194" s="4">
        <v>0</v>
      </c>
      <c r="F194" s="5">
        <v>0</v>
      </c>
      <c r="H194" s="1">
        <v>10</v>
      </c>
      <c r="I194" s="6">
        <v>44350</v>
      </c>
      <c r="J194" s="13" t="s">
        <v>214</v>
      </c>
      <c r="K194" s="1" t="s">
        <v>20</v>
      </c>
      <c r="M194" s="1"/>
      <c r="N194" s="1"/>
      <c r="R194" s="1"/>
      <c r="S194" s="1">
        <v>1</v>
      </c>
    </row>
    <row r="195" ht="18.75" hidden="1" spans="2:19">
      <c r="B195" s="3">
        <v>0</v>
      </c>
      <c r="C195" s="4">
        <v>0</v>
      </c>
      <c r="D195" s="5">
        <v>0</v>
      </c>
      <c r="E195" s="4">
        <v>0</v>
      </c>
      <c r="F195" s="5">
        <v>0</v>
      </c>
      <c r="H195" s="1">
        <v>4</v>
      </c>
      <c r="I195" s="6">
        <v>44350</v>
      </c>
      <c r="J195" s="13" t="s">
        <v>215</v>
      </c>
      <c r="K195" s="1" t="s">
        <v>20</v>
      </c>
      <c r="M195" s="1"/>
      <c r="N195" s="1"/>
      <c r="R195" s="1"/>
      <c r="S195" s="1">
        <v>1</v>
      </c>
    </row>
    <row r="196" ht="18.75" hidden="1" spans="2:19">
      <c r="B196" s="3">
        <v>0</v>
      </c>
      <c r="C196" s="4">
        <v>0</v>
      </c>
      <c r="D196" s="5">
        <v>0</v>
      </c>
      <c r="E196" s="4">
        <v>0</v>
      </c>
      <c r="F196" s="5">
        <v>0</v>
      </c>
      <c r="H196" s="1">
        <v>125</v>
      </c>
      <c r="I196" s="6">
        <v>44351</v>
      </c>
      <c r="J196" s="13" t="s">
        <v>216</v>
      </c>
      <c r="K196" s="1" t="s">
        <v>20</v>
      </c>
      <c r="M196" s="1"/>
      <c r="N196" s="1"/>
      <c r="R196" s="1"/>
      <c r="S196" s="1">
        <v>1</v>
      </c>
    </row>
    <row r="197" ht="18.75" hidden="1" spans="2:19">
      <c r="B197" s="3">
        <v>0</v>
      </c>
      <c r="C197" s="4">
        <v>39813722.3794549</v>
      </c>
      <c r="D197" s="5">
        <v>37982291.15</v>
      </c>
      <c r="E197" s="4">
        <v>4.6</v>
      </c>
      <c r="F197" s="5">
        <v>37982291.15</v>
      </c>
      <c r="H197" s="1">
        <v>177</v>
      </c>
      <c r="I197" s="6">
        <v>44354</v>
      </c>
      <c r="J197" s="13" t="s">
        <v>217</v>
      </c>
      <c r="K197" s="1" t="s">
        <v>20</v>
      </c>
      <c r="M197" s="1"/>
      <c r="N197" s="1"/>
      <c r="R197" s="1"/>
      <c r="S197" s="1">
        <v>1</v>
      </c>
    </row>
    <row r="198" ht="18.75" hidden="1" spans="2:19">
      <c r="B198" s="3">
        <v>0</v>
      </c>
      <c r="C198" s="4">
        <v>32929238.8165037</v>
      </c>
      <c r="D198" s="5">
        <v>30327828.95</v>
      </c>
      <c r="E198" s="4">
        <v>7.9</v>
      </c>
      <c r="F198" s="5">
        <v>30327828.95</v>
      </c>
      <c r="H198" s="1">
        <v>83</v>
      </c>
      <c r="I198" s="6">
        <v>44354</v>
      </c>
      <c r="J198" s="13" t="s">
        <v>218</v>
      </c>
      <c r="K198" s="1" t="s">
        <v>20</v>
      </c>
      <c r="M198" s="1"/>
      <c r="N198" s="1"/>
      <c r="R198" s="1"/>
      <c r="S198" s="1">
        <v>1</v>
      </c>
    </row>
    <row r="199" ht="18.75" hidden="1" spans="2:19">
      <c r="B199" s="3">
        <v>0</v>
      </c>
      <c r="C199" s="4">
        <v>0</v>
      </c>
      <c r="D199" s="5">
        <v>0</v>
      </c>
      <c r="E199" s="4">
        <v>0</v>
      </c>
      <c r="F199" s="5">
        <v>0</v>
      </c>
      <c r="H199" s="1">
        <v>7</v>
      </c>
      <c r="I199" s="6">
        <v>44354</v>
      </c>
      <c r="J199" s="13" t="s">
        <v>219</v>
      </c>
      <c r="K199" s="1" t="s">
        <v>20</v>
      </c>
      <c r="M199" s="1"/>
      <c r="N199" s="1"/>
      <c r="R199" s="1"/>
      <c r="S199" s="1">
        <v>1</v>
      </c>
    </row>
    <row r="200" ht="18.75" hidden="1" spans="2:19">
      <c r="B200" s="3">
        <v>0</v>
      </c>
      <c r="C200" s="4">
        <v>4302494</v>
      </c>
      <c r="D200" s="5">
        <v>3893757.07</v>
      </c>
      <c r="E200" s="4">
        <v>9.5</v>
      </c>
      <c r="F200" s="5">
        <v>3893757.07</v>
      </c>
      <c r="H200" s="1">
        <v>148</v>
      </c>
      <c r="I200" s="6">
        <v>44355</v>
      </c>
      <c r="J200" s="13" t="s">
        <v>220</v>
      </c>
      <c r="K200" s="1" t="s">
        <v>20</v>
      </c>
      <c r="M200" s="1"/>
      <c r="N200" s="1"/>
      <c r="R200" s="1"/>
      <c r="S200" s="1">
        <v>1</v>
      </c>
    </row>
    <row r="201" ht="18.75" hidden="1" spans="2:19">
      <c r="B201" s="3">
        <v>0</v>
      </c>
      <c r="C201" s="4">
        <v>0</v>
      </c>
      <c r="D201" s="5">
        <v>0</v>
      </c>
      <c r="E201" s="4">
        <v>0</v>
      </c>
      <c r="F201" s="5">
        <v>0</v>
      </c>
      <c r="H201" s="1">
        <v>10</v>
      </c>
      <c r="I201" s="6">
        <v>44355</v>
      </c>
      <c r="J201" s="13" t="s">
        <v>221</v>
      </c>
      <c r="K201" s="1" t="s">
        <v>20</v>
      </c>
      <c r="M201" s="1"/>
      <c r="N201" s="1"/>
      <c r="R201" s="1"/>
      <c r="S201" s="1">
        <v>1</v>
      </c>
    </row>
    <row r="202" ht="18.75" hidden="1" spans="2:19">
      <c r="B202" s="3">
        <v>0</v>
      </c>
      <c r="C202" s="4">
        <v>0</v>
      </c>
      <c r="D202" s="5">
        <v>0</v>
      </c>
      <c r="E202" s="4">
        <v>0</v>
      </c>
      <c r="F202" s="5">
        <v>0</v>
      </c>
      <c r="H202" s="1">
        <v>8</v>
      </c>
      <c r="I202" s="6">
        <v>44355</v>
      </c>
      <c r="J202" s="13" t="s">
        <v>222</v>
      </c>
      <c r="K202" s="1" t="s">
        <v>20</v>
      </c>
      <c r="M202" s="1"/>
      <c r="N202" s="1"/>
      <c r="R202" s="1"/>
      <c r="S202" s="1">
        <v>1</v>
      </c>
    </row>
    <row r="203" ht="18.75" hidden="1" spans="2:19">
      <c r="B203" s="3">
        <v>0</v>
      </c>
      <c r="C203" s="4">
        <v>970037.593220339</v>
      </c>
      <c r="D203" s="5">
        <v>858483.27</v>
      </c>
      <c r="E203" s="4">
        <v>11.5</v>
      </c>
      <c r="F203" s="5">
        <v>858483.27</v>
      </c>
      <c r="H203" s="1">
        <v>15</v>
      </c>
      <c r="I203" s="6">
        <v>44356</v>
      </c>
      <c r="J203" s="13" t="s">
        <v>223</v>
      </c>
      <c r="K203" s="1" t="s">
        <v>20</v>
      </c>
      <c r="M203" s="1"/>
      <c r="N203" s="1"/>
      <c r="R203" s="1"/>
      <c r="S203" s="1">
        <v>1</v>
      </c>
    </row>
    <row r="204" ht="18.75" hidden="1" spans="2:19">
      <c r="B204" s="3">
        <v>0</v>
      </c>
      <c r="C204" s="4">
        <v>8086238.00213675</v>
      </c>
      <c r="D204" s="5">
        <v>7568718.77</v>
      </c>
      <c r="E204" s="4">
        <v>6.4</v>
      </c>
      <c r="F204" s="5">
        <v>7568718.77</v>
      </c>
      <c r="H204" s="1">
        <v>91</v>
      </c>
      <c r="I204" s="6">
        <v>44356</v>
      </c>
      <c r="J204" s="13" t="s">
        <v>224</v>
      </c>
      <c r="K204" s="1" t="s">
        <v>20</v>
      </c>
      <c r="M204" s="1"/>
      <c r="N204" s="1"/>
      <c r="R204" s="1"/>
      <c r="S204" s="1">
        <v>1</v>
      </c>
    </row>
    <row r="205" ht="18.75" hidden="1" spans="2:19">
      <c r="B205" s="3">
        <v>0</v>
      </c>
      <c r="C205" s="4">
        <v>0</v>
      </c>
      <c r="D205" s="5">
        <v>0</v>
      </c>
      <c r="E205" s="4">
        <v>0</v>
      </c>
      <c r="F205" s="5">
        <v>0</v>
      </c>
      <c r="H205" s="1">
        <v>37</v>
      </c>
      <c r="I205" s="6">
        <v>44356</v>
      </c>
      <c r="J205" s="13" t="s">
        <v>225</v>
      </c>
      <c r="K205" s="1" t="s">
        <v>20</v>
      </c>
      <c r="M205" s="1"/>
      <c r="N205" s="1"/>
      <c r="R205" s="1"/>
      <c r="S205" s="1">
        <v>1</v>
      </c>
    </row>
    <row r="206" ht="18.75" hidden="1" spans="2:19">
      <c r="B206" s="3">
        <v>0</v>
      </c>
      <c r="C206" s="4">
        <v>0</v>
      </c>
      <c r="D206" s="5">
        <v>0</v>
      </c>
      <c r="E206" s="4">
        <v>0</v>
      </c>
      <c r="F206" s="5">
        <v>0</v>
      </c>
      <c r="H206" s="1">
        <v>4</v>
      </c>
      <c r="I206" s="6">
        <v>44356</v>
      </c>
      <c r="J206" s="13" t="s">
        <v>226</v>
      </c>
      <c r="K206" s="1" t="s">
        <v>20</v>
      </c>
      <c r="M206" s="1"/>
      <c r="N206" s="1"/>
      <c r="R206" s="1"/>
      <c r="S206" s="1">
        <v>1</v>
      </c>
    </row>
    <row r="207" ht="18.75" hidden="1" spans="2:19">
      <c r="B207" s="3">
        <v>0</v>
      </c>
      <c r="C207" s="4">
        <v>6860704.00210084</v>
      </c>
      <c r="D207" s="5">
        <v>6531390.21</v>
      </c>
      <c r="E207" s="4">
        <v>4.8</v>
      </c>
      <c r="F207" s="5">
        <v>6531390.21</v>
      </c>
      <c r="H207" s="1">
        <v>49</v>
      </c>
      <c r="I207" s="6">
        <v>44357</v>
      </c>
      <c r="J207" s="13" t="s">
        <v>227</v>
      </c>
      <c r="K207" s="1" t="s">
        <v>20</v>
      </c>
      <c r="M207" s="1"/>
      <c r="N207" s="1"/>
      <c r="R207" s="1"/>
      <c r="S207" s="1">
        <v>1</v>
      </c>
    </row>
    <row r="208" ht="18.75" hidden="1" spans="2:19">
      <c r="B208" s="3">
        <v>0</v>
      </c>
      <c r="C208" s="4">
        <v>4739287.36017897</v>
      </c>
      <c r="D208" s="5">
        <v>4236922.9</v>
      </c>
      <c r="E208" s="4">
        <v>10.6</v>
      </c>
      <c r="F208" s="5">
        <v>4236922.9</v>
      </c>
      <c r="H208" s="1">
        <v>141</v>
      </c>
      <c r="I208" s="6">
        <v>44357</v>
      </c>
      <c r="J208" s="13" t="s">
        <v>228</v>
      </c>
      <c r="K208" s="1" t="s">
        <v>20</v>
      </c>
      <c r="M208" s="1"/>
      <c r="N208" s="1"/>
      <c r="R208" s="1"/>
      <c r="S208" s="1">
        <v>1</v>
      </c>
    </row>
    <row r="209" ht="18.75" hidden="1" spans="2:19">
      <c r="B209" s="3">
        <v>0</v>
      </c>
      <c r="C209" s="4">
        <v>1812189.03</v>
      </c>
      <c r="D209" s="5">
        <v>1812189.03</v>
      </c>
      <c r="E209" s="4">
        <v>0</v>
      </c>
      <c r="F209" s="5">
        <v>1812189.03</v>
      </c>
      <c r="H209" s="1">
        <v>5</v>
      </c>
      <c r="I209" s="6">
        <v>44357</v>
      </c>
      <c r="J209" s="13" t="s">
        <v>229</v>
      </c>
      <c r="K209" s="1" t="s">
        <v>20</v>
      </c>
      <c r="M209" s="1"/>
      <c r="N209" s="1"/>
      <c r="R209" s="1"/>
      <c r="S209" s="1">
        <v>1</v>
      </c>
    </row>
    <row r="210" ht="18.75" hidden="1" spans="2:19">
      <c r="B210" s="3">
        <v>0</v>
      </c>
      <c r="C210" s="4">
        <v>4332330</v>
      </c>
      <c r="D210" s="5">
        <v>4046396.22</v>
      </c>
      <c r="E210" s="4">
        <v>6.6</v>
      </c>
      <c r="F210" s="5">
        <v>4046396.22</v>
      </c>
      <c r="H210" s="1">
        <v>113</v>
      </c>
      <c r="I210" s="6">
        <v>44358</v>
      </c>
      <c r="J210" s="13" t="s">
        <v>230</v>
      </c>
      <c r="K210" s="1" t="s">
        <v>20</v>
      </c>
      <c r="M210" s="1"/>
      <c r="N210" s="1"/>
      <c r="R210" s="1"/>
      <c r="S210" s="1">
        <v>1</v>
      </c>
    </row>
    <row r="211" ht="18.75" hidden="1" spans="2:19">
      <c r="B211" s="3">
        <v>0</v>
      </c>
      <c r="C211" s="4">
        <v>4171384.00442477</v>
      </c>
      <c r="D211" s="5">
        <v>3770931.14</v>
      </c>
      <c r="E211" s="4">
        <v>9.6</v>
      </c>
      <c r="F211" s="5">
        <v>3770931.14</v>
      </c>
      <c r="H211" s="1">
        <v>67</v>
      </c>
      <c r="I211" s="6">
        <v>44358</v>
      </c>
      <c r="J211" s="13" t="s">
        <v>231</v>
      </c>
      <c r="K211" s="1" t="s">
        <v>20</v>
      </c>
      <c r="M211" s="1"/>
      <c r="N211" s="1"/>
      <c r="R211" s="1"/>
      <c r="S211" s="1">
        <v>1</v>
      </c>
    </row>
    <row r="212" ht="18.75" hidden="1" spans="2:19">
      <c r="B212" s="3">
        <v>0</v>
      </c>
      <c r="C212" s="4">
        <v>4867578.14178302</v>
      </c>
      <c r="D212" s="5">
        <v>4531715.25</v>
      </c>
      <c r="E212" s="4">
        <v>6.9</v>
      </c>
      <c r="F212" s="5">
        <v>4531715.25</v>
      </c>
      <c r="H212" s="1">
        <v>172</v>
      </c>
      <c r="I212" s="6">
        <v>44358</v>
      </c>
      <c r="J212" s="13" t="s">
        <v>232</v>
      </c>
      <c r="K212" s="1" t="s">
        <v>20</v>
      </c>
      <c r="M212" s="1"/>
      <c r="N212" s="1"/>
      <c r="R212" s="1"/>
      <c r="S212" s="1">
        <v>1</v>
      </c>
    </row>
    <row r="213" ht="18.75" hidden="1" spans="2:19">
      <c r="B213" s="3">
        <v>0</v>
      </c>
      <c r="C213" s="4">
        <v>4517465.00562429</v>
      </c>
      <c r="D213" s="5">
        <v>4016026.39</v>
      </c>
      <c r="E213" s="4">
        <v>11.1</v>
      </c>
      <c r="F213" s="5">
        <v>4016026.39</v>
      </c>
      <c r="H213" s="1">
        <v>133</v>
      </c>
      <c r="I213" s="6">
        <v>44358</v>
      </c>
      <c r="J213" s="13" t="s">
        <v>233</v>
      </c>
      <c r="K213" s="1" t="s">
        <v>20</v>
      </c>
      <c r="M213" s="1"/>
      <c r="N213" s="1"/>
      <c r="R213" s="1"/>
      <c r="S213" s="1">
        <v>1</v>
      </c>
    </row>
    <row r="214" ht="18.75" hidden="1" spans="2:19">
      <c r="B214" s="3">
        <v>0</v>
      </c>
      <c r="C214" s="4">
        <v>7845883.00316122</v>
      </c>
      <c r="D214" s="5">
        <v>7445742.97</v>
      </c>
      <c r="E214" s="4">
        <v>5.1</v>
      </c>
      <c r="F214" s="5">
        <v>7445742.97</v>
      </c>
      <c r="H214" s="1">
        <v>47</v>
      </c>
      <c r="I214" s="6">
        <v>44358</v>
      </c>
      <c r="J214" s="13" t="s">
        <v>234</v>
      </c>
      <c r="K214" s="1" t="s">
        <v>20</v>
      </c>
      <c r="M214" s="1"/>
      <c r="N214" s="1"/>
      <c r="R214" s="1"/>
      <c r="S214" s="1">
        <v>1</v>
      </c>
    </row>
    <row r="215" ht="18.75" hidden="1" spans="2:19">
      <c r="B215" s="3">
        <v>0</v>
      </c>
      <c r="C215" s="4">
        <v>4018249.74501108</v>
      </c>
      <c r="D215" s="5">
        <v>3624461.27</v>
      </c>
      <c r="E215" s="4">
        <v>9.8</v>
      </c>
      <c r="F215" s="5">
        <v>3624461.27</v>
      </c>
      <c r="H215" s="1">
        <v>141</v>
      </c>
      <c r="I215" s="6">
        <v>44362</v>
      </c>
      <c r="J215" s="13" t="s">
        <v>235</v>
      </c>
      <c r="K215" s="1" t="s">
        <v>20</v>
      </c>
      <c r="M215" s="1"/>
      <c r="N215" s="1"/>
      <c r="R215" s="1"/>
      <c r="S215" s="1">
        <v>1</v>
      </c>
    </row>
    <row r="216" ht="18.75" hidden="1" spans="2:19">
      <c r="B216" s="3">
        <v>0</v>
      </c>
      <c r="C216" s="4">
        <v>8758646.64194915</v>
      </c>
      <c r="D216" s="5">
        <v>8268162.43</v>
      </c>
      <c r="E216" s="4">
        <v>5.6</v>
      </c>
      <c r="F216" s="5">
        <v>8268162.43</v>
      </c>
      <c r="H216" s="1">
        <v>56</v>
      </c>
      <c r="I216" s="6">
        <v>44363</v>
      </c>
      <c r="J216" s="13" t="s">
        <v>236</v>
      </c>
      <c r="K216" s="1" t="s">
        <v>20</v>
      </c>
      <c r="M216" s="1"/>
      <c r="N216" s="1"/>
      <c r="R216" s="1"/>
      <c r="S216" s="1">
        <v>1</v>
      </c>
    </row>
    <row r="217" ht="18.75" hidden="1" spans="2:19">
      <c r="B217" s="3">
        <v>0</v>
      </c>
      <c r="C217" s="4">
        <v>0</v>
      </c>
      <c r="D217" s="5">
        <v>0</v>
      </c>
      <c r="E217" s="4">
        <v>0</v>
      </c>
      <c r="F217" s="5">
        <v>0</v>
      </c>
      <c r="H217" s="1">
        <v>27</v>
      </c>
      <c r="I217" s="6">
        <v>44363</v>
      </c>
      <c r="J217" s="13" t="s">
        <v>237</v>
      </c>
      <c r="K217" s="1" t="s">
        <v>20</v>
      </c>
      <c r="M217" s="1"/>
      <c r="N217" s="1"/>
      <c r="R217" s="1"/>
      <c r="S217" s="1">
        <v>1</v>
      </c>
    </row>
    <row r="218" ht="18.75" hidden="1" spans="2:19">
      <c r="B218" s="3">
        <v>0</v>
      </c>
      <c r="C218" s="4">
        <v>0</v>
      </c>
      <c r="D218" s="5">
        <v>0</v>
      </c>
      <c r="E218" s="4">
        <v>0</v>
      </c>
      <c r="F218" s="5">
        <v>0</v>
      </c>
      <c r="H218" s="1">
        <v>74</v>
      </c>
      <c r="I218" s="6">
        <v>44363</v>
      </c>
      <c r="J218" s="13" t="s">
        <v>238</v>
      </c>
      <c r="K218" s="1" t="s">
        <v>20</v>
      </c>
      <c r="M218" s="1"/>
      <c r="N218" s="1"/>
      <c r="R218" s="1"/>
      <c r="S218" s="1">
        <v>1</v>
      </c>
    </row>
    <row r="219" ht="18.75" hidden="1" spans="2:19">
      <c r="B219" s="3">
        <v>0</v>
      </c>
      <c r="C219" s="4">
        <v>0</v>
      </c>
      <c r="D219" s="5">
        <v>0</v>
      </c>
      <c r="E219" s="4">
        <v>0</v>
      </c>
      <c r="F219" s="5">
        <v>0</v>
      </c>
      <c r="H219" s="1">
        <v>50</v>
      </c>
      <c r="I219" s="6">
        <v>44363</v>
      </c>
      <c r="J219" s="13" t="s">
        <v>239</v>
      </c>
      <c r="K219" s="1" t="s">
        <v>20</v>
      </c>
      <c r="M219" s="1"/>
      <c r="N219" s="1"/>
      <c r="R219" s="1"/>
      <c r="S219" s="1">
        <v>1</v>
      </c>
    </row>
    <row r="220" ht="18.75" hidden="1" spans="2:19">
      <c r="B220" s="3">
        <v>0</v>
      </c>
      <c r="C220" s="4">
        <v>61858365</v>
      </c>
      <c r="D220" s="5">
        <v>56414828.88</v>
      </c>
      <c r="E220" s="4">
        <v>8.8</v>
      </c>
      <c r="F220" s="5">
        <v>56414828.88</v>
      </c>
      <c r="H220" s="1">
        <v>135</v>
      </c>
      <c r="I220" s="6">
        <v>44364</v>
      </c>
      <c r="J220" s="13" t="s">
        <v>240</v>
      </c>
      <c r="K220" s="1" t="s">
        <v>20</v>
      </c>
      <c r="M220" s="1"/>
      <c r="N220" s="1"/>
      <c r="R220" s="1"/>
      <c r="S220" s="1">
        <v>1</v>
      </c>
    </row>
    <row r="221" ht="18.75" hidden="1" spans="2:19">
      <c r="B221" s="3">
        <v>0</v>
      </c>
      <c r="C221" s="4">
        <v>8126134.53450164</v>
      </c>
      <c r="D221" s="5">
        <v>7419160.83</v>
      </c>
      <c r="E221" s="4">
        <v>8.7</v>
      </c>
      <c r="F221" s="5">
        <v>7419160.83</v>
      </c>
      <c r="H221" s="1">
        <v>161</v>
      </c>
      <c r="I221" s="6">
        <v>44364</v>
      </c>
      <c r="J221" s="13" t="s">
        <v>241</v>
      </c>
      <c r="K221" s="1" t="s">
        <v>20</v>
      </c>
      <c r="M221" s="1"/>
      <c r="N221" s="1"/>
      <c r="R221" s="1"/>
      <c r="S221" s="1">
        <v>1</v>
      </c>
    </row>
    <row r="222" ht="18.75" hidden="1" spans="2:19">
      <c r="B222" s="3">
        <v>0</v>
      </c>
      <c r="C222" s="4">
        <v>1009200</v>
      </c>
      <c r="D222" s="5">
        <v>882040.8</v>
      </c>
      <c r="E222" s="4">
        <v>12.6</v>
      </c>
      <c r="F222" s="5">
        <v>882040.8</v>
      </c>
      <c r="H222" s="1">
        <v>13</v>
      </c>
      <c r="I222" s="6">
        <v>44364</v>
      </c>
      <c r="J222" s="13" t="s">
        <v>242</v>
      </c>
      <c r="K222" s="1" t="s">
        <v>20</v>
      </c>
      <c r="M222" s="1"/>
      <c r="N222" s="1"/>
      <c r="R222" s="1"/>
      <c r="S222" s="1">
        <v>1</v>
      </c>
    </row>
    <row r="223" ht="18.75" hidden="1" spans="2:19">
      <c r="B223" s="3">
        <v>0</v>
      </c>
      <c r="C223" s="4">
        <v>0</v>
      </c>
      <c r="D223" s="5">
        <v>0</v>
      </c>
      <c r="E223" s="4">
        <v>0</v>
      </c>
      <c r="F223" s="5">
        <v>0</v>
      </c>
      <c r="H223" s="1">
        <v>3</v>
      </c>
      <c r="I223" s="6">
        <v>44364</v>
      </c>
      <c r="J223" s="13" t="s">
        <v>243</v>
      </c>
      <c r="K223" s="1" t="s">
        <v>20</v>
      </c>
      <c r="M223" s="1"/>
      <c r="N223" s="1"/>
      <c r="R223" s="1"/>
      <c r="S223" s="1">
        <v>1</v>
      </c>
    </row>
    <row r="224" ht="18.75" hidden="1" spans="2:19">
      <c r="B224" s="3">
        <v>0</v>
      </c>
      <c r="C224" s="4">
        <v>0</v>
      </c>
      <c r="D224" s="5">
        <v>0</v>
      </c>
      <c r="E224" s="4">
        <v>0</v>
      </c>
      <c r="F224" s="5">
        <v>0</v>
      </c>
      <c r="H224" s="1">
        <v>6</v>
      </c>
      <c r="I224" s="6">
        <v>44364</v>
      </c>
      <c r="J224" s="13" t="s">
        <v>244</v>
      </c>
      <c r="K224" s="1" t="s">
        <v>20</v>
      </c>
      <c r="M224" s="1"/>
      <c r="N224" s="1"/>
      <c r="R224" s="1"/>
      <c r="S224" s="1">
        <v>1</v>
      </c>
    </row>
    <row r="225" ht="18.75" hidden="1" spans="2:19">
      <c r="B225" s="3">
        <v>0</v>
      </c>
      <c r="C225" s="4">
        <v>0</v>
      </c>
      <c r="D225" s="5">
        <v>0</v>
      </c>
      <c r="E225" s="4">
        <v>0</v>
      </c>
      <c r="F225" s="5">
        <v>0</v>
      </c>
      <c r="H225" s="1">
        <v>5</v>
      </c>
      <c r="I225" s="6">
        <v>44364</v>
      </c>
      <c r="J225" s="13" t="s">
        <v>245</v>
      </c>
      <c r="K225" s="1" t="s">
        <v>20</v>
      </c>
      <c r="M225" s="1"/>
      <c r="N225" s="1"/>
      <c r="R225" s="1"/>
      <c r="S225" s="1">
        <v>1</v>
      </c>
    </row>
    <row r="226" ht="18.75" hidden="1" spans="2:19">
      <c r="B226" s="3">
        <v>0</v>
      </c>
      <c r="C226" s="4">
        <v>0</v>
      </c>
      <c r="D226" s="5">
        <v>0</v>
      </c>
      <c r="E226" s="4">
        <v>0</v>
      </c>
      <c r="F226" s="5">
        <v>0</v>
      </c>
      <c r="H226" s="1">
        <v>3</v>
      </c>
      <c r="I226" s="6">
        <v>44364</v>
      </c>
      <c r="J226" s="13" t="s">
        <v>246</v>
      </c>
      <c r="K226" s="1" t="s">
        <v>20</v>
      </c>
      <c r="M226" s="1"/>
      <c r="N226" s="1"/>
      <c r="R226" s="1"/>
      <c r="S226" s="1">
        <v>1</v>
      </c>
    </row>
    <row r="227" ht="18.75" hidden="1" spans="2:19">
      <c r="B227" s="3">
        <v>0</v>
      </c>
      <c r="C227" s="4">
        <v>650751458.380355</v>
      </c>
      <c r="D227" s="5">
        <v>622769145.67</v>
      </c>
      <c r="E227" s="4">
        <v>4.3</v>
      </c>
      <c r="F227" s="5">
        <v>622769145.67</v>
      </c>
      <c r="H227" s="1">
        <v>27</v>
      </c>
      <c r="I227" s="6">
        <v>44365</v>
      </c>
      <c r="J227" s="13" t="s">
        <v>247</v>
      </c>
      <c r="K227" s="1" t="s">
        <v>20</v>
      </c>
      <c r="M227" s="1"/>
      <c r="N227" s="1"/>
      <c r="R227" s="1"/>
      <c r="S227" s="1">
        <v>1</v>
      </c>
    </row>
    <row r="228" ht="18.75" hidden="1" spans="2:19">
      <c r="B228" s="3">
        <v>0</v>
      </c>
      <c r="C228" s="4">
        <v>0</v>
      </c>
      <c r="D228" s="5">
        <v>0</v>
      </c>
      <c r="E228" s="4">
        <v>0</v>
      </c>
      <c r="F228" s="5">
        <v>0</v>
      </c>
      <c r="H228" s="1">
        <v>0</v>
      </c>
      <c r="I228" s="6">
        <v>44365</v>
      </c>
      <c r="J228" s="13" t="s">
        <v>248</v>
      </c>
      <c r="K228" s="1" t="s">
        <v>20</v>
      </c>
      <c r="M228" s="1"/>
      <c r="N228" s="1"/>
      <c r="R228" s="1"/>
      <c r="S228" s="1">
        <v>1</v>
      </c>
    </row>
    <row r="229" ht="18.75" hidden="1" spans="2:19">
      <c r="B229" s="3">
        <v>0</v>
      </c>
      <c r="C229" s="4">
        <v>0</v>
      </c>
      <c r="D229" s="5">
        <v>0</v>
      </c>
      <c r="E229" s="4">
        <v>0</v>
      </c>
      <c r="F229" s="5">
        <v>0</v>
      </c>
      <c r="H229" s="1">
        <v>4</v>
      </c>
      <c r="I229" s="6">
        <v>44365</v>
      </c>
      <c r="J229" s="13" t="s">
        <v>249</v>
      </c>
      <c r="K229" s="1" t="s">
        <v>20</v>
      </c>
      <c r="M229" s="1"/>
      <c r="N229" s="1"/>
      <c r="R229" s="1"/>
      <c r="S229" s="1">
        <v>1</v>
      </c>
    </row>
    <row r="230" ht="18.75" hidden="1" spans="2:19">
      <c r="B230" s="3">
        <v>0</v>
      </c>
      <c r="C230" s="4">
        <v>0</v>
      </c>
      <c r="D230" s="5">
        <v>0</v>
      </c>
      <c r="E230" s="4">
        <v>0</v>
      </c>
      <c r="F230" s="5">
        <v>0</v>
      </c>
      <c r="H230" s="1">
        <v>87</v>
      </c>
      <c r="I230" s="6">
        <v>44369</v>
      </c>
      <c r="J230" s="13" t="s">
        <v>250</v>
      </c>
      <c r="K230" s="1" t="s">
        <v>20</v>
      </c>
      <c r="M230" s="1"/>
      <c r="N230" s="1"/>
      <c r="R230" s="1"/>
      <c r="S230" s="1">
        <v>1</v>
      </c>
    </row>
    <row r="231" ht="18.75" hidden="1" spans="2:19">
      <c r="B231" s="3">
        <v>0</v>
      </c>
      <c r="C231" s="4">
        <v>0</v>
      </c>
      <c r="D231" s="5">
        <v>0</v>
      </c>
      <c r="E231" s="4">
        <v>0</v>
      </c>
      <c r="F231" s="5">
        <v>0</v>
      </c>
      <c r="H231" s="1">
        <v>10</v>
      </c>
      <c r="I231" s="6">
        <v>44369</v>
      </c>
      <c r="J231" s="13" t="s">
        <v>251</v>
      </c>
      <c r="K231" s="1" t="s">
        <v>20</v>
      </c>
      <c r="M231" s="1"/>
      <c r="N231" s="1"/>
      <c r="R231" s="1"/>
      <c r="S231" s="1">
        <v>1</v>
      </c>
    </row>
    <row r="232" ht="18.75" hidden="1" spans="2:19">
      <c r="B232" s="3">
        <v>0</v>
      </c>
      <c r="C232" s="4">
        <v>0</v>
      </c>
      <c r="D232" s="5">
        <v>0</v>
      </c>
      <c r="E232" s="4">
        <v>0</v>
      </c>
      <c r="F232" s="5">
        <v>0</v>
      </c>
      <c r="H232" s="1">
        <v>3</v>
      </c>
      <c r="I232" s="6">
        <v>44370</v>
      </c>
      <c r="J232" s="13" t="s">
        <v>252</v>
      </c>
      <c r="K232" s="1" t="s">
        <v>20</v>
      </c>
      <c r="M232" s="1"/>
      <c r="N232" s="1"/>
      <c r="R232" s="1"/>
      <c r="S232" s="1">
        <v>1</v>
      </c>
    </row>
    <row r="233" ht="18.75" hidden="1" spans="2:19">
      <c r="B233" s="3">
        <v>0</v>
      </c>
      <c r="C233" s="4">
        <v>0</v>
      </c>
      <c r="D233" s="5">
        <v>0</v>
      </c>
      <c r="E233" s="4">
        <v>0</v>
      </c>
      <c r="F233" s="5">
        <v>0</v>
      </c>
      <c r="H233" s="1">
        <v>69</v>
      </c>
      <c r="I233" s="6">
        <v>44370</v>
      </c>
      <c r="J233" s="13" t="s">
        <v>253</v>
      </c>
      <c r="K233" s="1" t="s">
        <v>20</v>
      </c>
      <c r="M233" s="1"/>
      <c r="N233" s="1"/>
      <c r="R233" s="1"/>
      <c r="S233" s="1">
        <v>1</v>
      </c>
    </row>
    <row r="234" ht="18.75" hidden="1" spans="2:19">
      <c r="B234" s="3">
        <v>0</v>
      </c>
      <c r="C234" s="4">
        <v>4903455.08403361</v>
      </c>
      <c r="D234" s="5">
        <v>4668089.24</v>
      </c>
      <c r="E234" s="4">
        <v>4.8</v>
      </c>
      <c r="F234" s="5">
        <v>4668089.24</v>
      </c>
      <c r="H234" s="1">
        <v>65</v>
      </c>
      <c r="I234" s="6">
        <v>44371</v>
      </c>
      <c r="J234" s="13" t="s">
        <v>254</v>
      </c>
      <c r="K234" s="1" t="s">
        <v>20</v>
      </c>
      <c r="M234" s="1"/>
      <c r="N234" s="1"/>
      <c r="R234" s="1"/>
      <c r="S234" s="1">
        <v>1</v>
      </c>
    </row>
    <row r="235" ht="18.75" hidden="1" spans="2:19">
      <c r="B235" s="3">
        <v>0</v>
      </c>
      <c r="C235" s="4">
        <v>5970780</v>
      </c>
      <c r="D235" s="5">
        <v>5570737.74</v>
      </c>
      <c r="E235" s="4">
        <v>6.7</v>
      </c>
      <c r="F235" s="5">
        <v>5570737.74</v>
      </c>
      <c r="H235" s="1">
        <v>27</v>
      </c>
      <c r="I235" s="6">
        <v>44372</v>
      </c>
      <c r="J235" s="13" t="s">
        <v>255</v>
      </c>
      <c r="K235" s="1" t="s">
        <v>20</v>
      </c>
      <c r="M235" s="1"/>
      <c r="N235" s="1"/>
      <c r="R235" s="1"/>
      <c r="S235" s="1">
        <v>1</v>
      </c>
    </row>
    <row r="236" ht="18.75" hidden="1" spans="2:19">
      <c r="B236" s="3">
        <v>0</v>
      </c>
      <c r="C236" s="4">
        <v>8472048.63938053</v>
      </c>
      <c r="D236" s="5">
        <v>7658731.97</v>
      </c>
      <c r="E236" s="4">
        <v>9.6</v>
      </c>
      <c r="F236" s="5">
        <v>7658731.97</v>
      </c>
      <c r="H236" s="1">
        <v>79</v>
      </c>
      <c r="I236" s="6">
        <v>44372</v>
      </c>
      <c r="J236" s="13" t="s">
        <v>256</v>
      </c>
      <c r="K236" s="1" t="s">
        <v>20</v>
      </c>
      <c r="M236" s="1"/>
      <c r="N236" s="1"/>
      <c r="R236" s="1"/>
      <c r="S236" s="1">
        <v>1</v>
      </c>
    </row>
    <row r="237" ht="18.75" hidden="1" spans="2:19">
      <c r="B237" s="3">
        <v>0</v>
      </c>
      <c r="C237" s="4">
        <v>19340305.1950947</v>
      </c>
      <c r="D237" s="5">
        <v>17348253.76</v>
      </c>
      <c r="E237" s="4">
        <v>10.3</v>
      </c>
      <c r="F237" s="5">
        <v>17348253.76</v>
      </c>
      <c r="H237" s="1">
        <v>224</v>
      </c>
      <c r="I237" s="6">
        <v>44372</v>
      </c>
      <c r="J237" s="13" t="s">
        <v>257</v>
      </c>
      <c r="K237" s="1" t="s">
        <v>20</v>
      </c>
      <c r="M237" s="1"/>
      <c r="N237" s="1"/>
      <c r="R237" s="1"/>
      <c r="S237" s="1">
        <v>1</v>
      </c>
    </row>
    <row r="238" ht="18.75" hidden="1" spans="2:19">
      <c r="B238" s="3">
        <v>0</v>
      </c>
      <c r="C238" s="4">
        <v>1080600</v>
      </c>
      <c r="D238" s="5">
        <v>994152</v>
      </c>
      <c r="E238" s="4">
        <v>8</v>
      </c>
      <c r="F238" s="5">
        <v>994152</v>
      </c>
      <c r="H238" s="1">
        <v>8</v>
      </c>
      <c r="I238" s="6">
        <v>44372</v>
      </c>
      <c r="J238" s="13" t="s">
        <v>258</v>
      </c>
      <c r="K238" s="1" t="s">
        <v>20</v>
      </c>
      <c r="M238" s="1"/>
      <c r="N238" s="1"/>
      <c r="R238" s="1"/>
      <c r="S238" s="1">
        <v>1</v>
      </c>
    </row>
    <row r="239" ht="18.75" hidden="1" spans="2:19">
      <c r="B239" s="3">
        <v>0</v>
      </c>
      <c r="C239" s="4">
        <v>0</v>
      </c>
      <c r="D239" s="5">
        <v>0</v>
      </c>
      <c r="E239" s="4">
        <v>0</v>
      </c>
      <c r="F239" s="5">
        <v>0</v>
      </c>
      <c r="H239" s="1">
        <v>7</v>
      </c>
      <c r="I239" s="6">
        <v>44372</v>
      </c>
      <c r="J239" s="13" t="s">
        <v>259</v>
      </c>
      <c r="K239" s="1" t="s">
        <v>20</v>
      </c>
      <c r="M239" s="1"/>
      <c r="N239" s="1"/>
      <c r="R239" s="1"/>
      <c r="S239" s="1">
        <v>1</v>
      </c>
    </row>
    <row r="240" ht="18.75" hidden="1" spans="2:19">
      <c r="B240" s="3">
        <v>0</v>
      </c>
      <c r="C240" s="4">
        <v>0</v>
      </c>
      <c r="D240" s="5">
        <v>0</v>
      </c>
      <c r="E240" s="4">
        <v>0</v>
      </c>
      <c r="F240" s="5">
        <v>0</v>
      </c>
      <c r="H240" s="1">
        <v>139</v>
      </c>
      <c r="I240" s="6">
        <v>44372</v>
      </c>
      <c r="J240" s="13" t="s">
        <v>260</v>
      </c>
      <c r="K240" s="1" t="s">
        <v>20</v>
      </c>
      <c r="M240" s="1"/>
      <c r="N240" s="1"/>
      <c r="R240" s="1"/>
      <c r="S240" s="1">
        <v>1</v>
      </c>
    </row>
    <row r="241" ht="18.75" hidden="1" spans="2:19">
      <c r="B241" s="3">
        <v>0</v>
      </c>
      <c r="C241" s="4">
        <v>17198452.9250264</v>
      </c>
      <c r="D241" s="5">
        <v>16286934.92</v>
      </c>
      <c r="E241" s="4">
        <v>5.3</v>
      </c>
      <c r="F241" s="5">
        <v>16286934.92</v>
      </c>
      <c r="H241" s="1">
        <v>174</v>
      </c>
      <c r="I241" s="6">
        <v>44375</v>
      </c>
      <c r="J241" s="13" t="s">
        <v>261</v>
      </c>
      <c r="K241" s="1" t="s">
        <v>20</v>
      </c>
      <c r="M241" s="1"/>
      <c r="N241" s="1"/>
      <c r="R241" s="1"/>
      <c r="S241" s="1">
        <v>1</v>
      </c>
    </row>
    <row r="242" ht="18.75" hidden="1" spans="2:19">
      <c r="B242" s="3">
        <v>0</v>
      </c>
      <c r="C242" s="4">
        <v>0</v>
      </c>
      <c r="D242" s="5">
        <v>0</v>
      </c>
      <c r="E242" s="4">
        <v>0</v>
      </c>
      <c r="F242" s="5">
        <v>0</v>
      </c>
      <c r="H242" s="1">
        <v>4</v>
      </c>
      <c r="I242" s="6">
        <v>44375</v>
      </c>
      <c r="J242" s="13" t="s">
        <v>262</v>
      </c>
      <c r="K242" s="1" t="s">
        <v>20</v>
      </c>
      <c r="M242" s="1"/>
      <c r="N242" s="1"/>
      <c r="R242" s="1"/>
      <c r="S242" s="1">
        <v>1</v>
      </c>
    </row>
    <row r="243" ht="18.75" hidden="1" spans="2:19">
      <c r="B243" s="3">
        <v>0</v>
      </c>
      <c r="C243" s="4">
        <v>0</v>
      </c>
      <c r="D243" s="5">
        <v>0</v>
      </c>
      <c r="E243" s="4">
        <v>0</v>
      </c>
      <c r="F243" s="5">
        <v>0</v>
      </c>
      <c r="H243" s="1">
        <v>0</v>
      </c>
      <c r="I243" s="6">
        <v>44375</v>
      </c>
      <c r="J243" s="13" t="s">
        <v>263</v>
      </c>
      <c r="K243" s="1" t="s">
        <v>20</v>
      </c>
      <c r="M243" s="1"/>
      <c r="N243" s="1"/>
      <c r="R243" s="1"/>
      <c r="S243" s="1">
        <v>1</v>
      </c>
    </row>
    <row r="244" ht="18.75" hidden="1" spans="2:19">
      <c r="B244" s="3">
        <v>0</v>
      </c>
      <c r="C244" s="4">
        <v>0</v>
      </c>
      <c r="D244" s="5">
        <v>0</v>
      </c>
      <c r="E244" s="4">
        <v>0</v>
      </c>
      <c r="F244" s="5">
        <v>0</v>
      </c>
      <c r="H244" s="1">
        <v>59</v>
      </c>
      <c r="I244" s="6">
        <v>44375</v>
      </c>
      <c r="J244" s="13" t="s">
        <v>264</v>
      </c>
      <c r="K244" s="1" t="s">
        <v>20</v>
      </c>
      <c r="M244" s="1"/>
      <c r="N244" s="1"/>
      <c r="R244" s="1"/>
      <c r="S244" s="1">
        <v>1</v>
      </c>
    </row>
    <row r="245" ht="18.75" hidden="1" spans="2:19">
      <c r="B245" s="3">
        <v>0</v>
      </c>
      <c r="C245" s="4">
        <v>0</v>
      </c>
      <c r="D245" s="5">
        <v>0</v>
      </c>
      <c r="E245" s="4">
        <v>0</v>
      </c>
      <c r="F245" s="5">
        <v>0</v>
      </c>
      <c r="H245" s="1">
        <v>3</v>
      </c>
      <c r="I245" s="6">
        <v>44375</v>
      </c>
      <c r="J245" s="13" t="s">
        <v>265</v>
      </c>
      <c r="K245" s="1" t="s">
        <v>20</v>
      </c>
      <c r="M245" s="1"/>
      <c r="N245" s="1"/>
      <c r="R245" s="1"/>
      <c r="S245" s="1">
        <v>1</v>
      </c>
    </row>
    <row r="246" ht="18.75" hidden="1" spans="2:19">
      <c r="B246" s="3">
        <v>0</v>
      </c>
      <c r="C246" s="4">
        <v>7684125.5</v>
      </c>
      <c r="D246" s="5">
        <v>7684125.5</v>
      </c>
      <c r="E246" s="4">
        <v>0</v>
      </c>
      <c r="F246" s="5">
        <v>7684125.5</v>
      </c>
      <c r="H246" s="1">
        <v>77</v>
      </c>
      <c r="I246" s="6">
        <v>44376</v>
      </c>
      <c r="J246" s="13" t="s">
        <v>266</v>
      </c>
      <c r="K246" s="1" t="s">
        <v>20</v>
      </c>
      <c r="M246" s="1"/>
      <c r="N246" s="1"/>
      <c r="R246" s="1"/>
      <c r="S246" s="1">
        <v>1</v>
      </c>
    </row>
    <row r="247" ht="18.75" hidden="1" spans="2:19">
      <c r="B247" s="3">
        <v>0</v>
      </c>
      <c r="C247" s="4">
        <v>0</v>
      </c>
      <c r="D247" s="5">
        <v>0</v>
      </c>
      <c r="E247" s="4">
        <v>0</v>
      </c>
      <c r="F247" s="5">
        <v>0</v>
      </c>
      <c r="H247" s="1">
        <v>6</v>
      </c>
      <c r="I247" s="6">
        <v>44376</v>
      </c>
      <c r="J247" s="13" t="s">
        <v>267</v>
      </c>
      <c r="K247" s="1" t="s">
        <v>20</v>
      </c>
      <c r="M247" s="1"/>
      <c r="N247" s="1"/>
      <c r="R247" s="1"/>
      <c r="S247" s="1">
        <v>1</v>
      </c>
    </row>
    <row r="248" ht="18.75" hidden="1" spans="2:19">
      <c r="B248" s="3">
        <v>0</v>
      </c>
      <c r="C248" s="4">
        <v>8248649.44265809</v>
      </c>
      <c r="D248" s="5">
        <v>7695989.93</v>
      </c>
      <c r="E248" s="4">
        <v>6.7</v>
      </c>
      <c r="F248" s="5">
        <v>7695989.93</v>
      </c>
      <c r="H248" s="1">
        <v>187</v>
      </c>
      <c r="I248" s="6">
        <v>44377</v>
      </c>
      <c r="J248" s="13" t="s">
        <v>268</v>
      </c>
      <c r="K248" s="1" t="s">
        <v>20</v>
      </c>
      <c r="M248" s="1"/>
      <c r="N248" s="1"/>
      <c r="R248" s="1"/>
      <c r="S248" s="1">
        <v>1</v>
      </c>
    </row>
    <row r="249" ht="18.75" hidden="1" spans="2:19">
      <c r="B249" s="3">
        <v>0</v>
      </c>
      <c r="C249" s="4">
        <v>0</v>
      </c>
      <c r="D249" s="5">
        <v>0</v>
      </c>
      <c r="E249" s="4">
        <v>0</v>
      </c>
      <c r="F249" s="5">
        <v>0</v>
      </c>
      <c r="H249" s="1">
        <v>5</v>
      </c>
      <c r="I249" s="6">
        <v>44377</v>
      </c>
      <c r="J249" s="13" t="s">
        <v>269</v>
      </c>
      <c r="K249" s="1" t="s">
        <v>20</v>
      </c>
      <c r="M249" s="1"/>
      <c r="N249" s="1"/>
      <c r="R249" s="1"/>
      <c r="S249" s="1">
        <v>1</v>
      </c>
    </row>
    <row r="250" ht="18.75" hidden="1" spans="2:19">
      <c r="B250" s="3">
        <v>0</v>
      </c>
      <c r="C250" s="4">
        <v>0</v>
      </c>
      <c r="D250" s="5">
        <v>0</v>
      </c>
      <c r="E250" s="4">
        <v>0</v>
      </c>
      <c r="F250" s="5">
        <v>0</v>
      </c>
      <c r="H250" s="1">
        <v>4</v>
      </c>
      <c r="I250" s="6">
        <v>44377</v>
      </c>
      <c r="J250" s="13" t="s">
        <v>270</v>
      </c>
      <c r="K250" s="1" t="s">
        <v>20</v>
      </c>
      <c r="M250" s="1"/>
      <c r="N250" s="1"/>
      <c r="R250" s="1"/>
      <c r="S250" s="1">
        <v>1</v>
      </c>
    </row>
    <row r="251" ht="18.75" hidden="1" spans="2:19">
      <c r="B251" s="3">
        <v>0</v>
      </c>
      <c r="C251" s="4">
        <v>72276399.9169262</v>
      </c>
      <c r="D251" s="5">
        <v>69602173.12</v>
      </c>
      <c r="E251" s="4">
        <v>3.7</v>
      </c>
      <c r="F251" s="5">
        <v>69602173.12</v>
      </c>
      <c r="H251" s="1">
        <v>77</v>
      </c>
      <c r="I251" s="6">
        <v>44378</v>
      </c>
      <c r="J251" s="13" t="s">
        <v>271</v>
      </c>
      <c r="K251" s="1" t="s">
        <v>20</v>
      </c>
      <c r="M251" s="1"/>
      <c r="N251" s="1"/>
      <c r="R251" s="1"/>
      <c r="S251" s="1">
        <v>1</v>
      </c>
    </row>
    <row r="252" ht="18.75" hidden="1" spans="2:19">
      <c r="B252" s="3">
        <v>0</v>
      </c>
      <c r="C252" s="4">
        <v>24382876.3278688</v>
      </c>
      <c r="D252" s="5">
        <v>22310331.84</v>
      </c>
      <c r="E252" s="4">
        <v>8.5</v>
      </c>
      <c r="F252" s="5">
        <v>22310331.84</v>
      </c>
      <c r="H252" s="1">
        <v>328</v>
      </c>
      <c r="I252" s="6">
        <v>44379</v>
      </c>
      <c r="J252" s="13" t="s">
        <v>272</v>
      </c>
      <c r="K252" s="1" t="s">
        <v>20</v>
      </c>
      <c r="M252" s="1"/>
      <c r="N252" s="1"/>
      <c r="R252" s="1"/>
      <c r="S252" s="1">
        <v>1</v>
      </c>
    </row>
    <row r="253" ht="18.75" hidden="1" spans="2:19">
      <c r="B253" s="3">
        <v>0</v>
      </c>
      <c r="C253" s="4">
        <v>4209897.99771167</v>
      </c>
      <c r="D253" s="5">
        <v>3679450.85</v>
      </c>
      <c r="E253" s="4">
        <v>12.6</v>
      </c>
      <c r="F253" s="5">
        <v>3679450.85</v>
      </c>
      <c r="H253" s="1">
        <v>136</v>
      </c>
      <c r="I253" s="6">
        <v>44379</v>
      </c>
      <c r="J253" s="13" t="s">
        <v>273</v>
      </c>
      <c r="K253" s="1" t="s">
        <v>20</v>
      </c>
      <c r="M253" s="1"/>
      <c r="N253" s="1"/>
      <c r="R253" s="1"/>
      <c r="S253" s="1">
        <v>1</v>
      </c>
    </row>
    <row r="254" ht="18.75" hidden="1" spans="2:19">
      <c r="B254" s="3">
        <v>0</v>
      </c>
      <c r="C254" s="4">
        <v>0</v>
      </c>
      <c r="D254" s="5">
        <v>0</v>
      </c>
      <c r="E254" s="4">
        <v>0</v>
      </c>
      <c r="F254" s="5">
        <v>0</v>
      </c>
      <c r="H254" s="1">
        <v>5</v>
      </c>
      <c r="I254" s="6">
        <v>44379</v>
      </c>
      <c r="J254" s="13" t="s">
        <v>274</v>
      </c>
      <c r="K254" s="1" t="s">
        <v>20</v>
      </c>
      <c r="M254" s="1"/>
      <c r="N254" s="1"/>
      <c r="R254" s="1"/>
      <c r="S254" s="1">
        <v>1</v>
      </c>
    </row>
    <row r="255" ht="18.75" hidden="1" spans="2:19">
      <c r="B255" s="3">
        <v>0</v>
      </c>
      <c r="C255" s="4">
        <v>0</v>
      </c>
      <c r="D255" s="5">
        <v>0</v>
      </c>
      <c r="E255" s="4">
        <v>0</v>
      </c>
      <c r="F255" s="5">
        <v>0</v>
      </c>
      <c r="H255" s="1">
        <v>5</v>
      </c>
      <c r="I255" s="6">
        <v>44382</v>
      </c>
      <c r="J255" s="13" t="s">
        <v>275</v>
      </c>
      <c r="K255" s="1" t="s">
        <v>20</v>
      </c>
      <c r="M255" s="1"/>
      <c r="N255" s="1"/>
      <c r="R255" s="1"/>
      <c r="S255" s="1">
        <v>1</v>
      </c>
    </row>
    <row r="256" ht="18.75" hidden="1" spans="2:19">
      <c r="B256" s="3">
        <v>0</v>
      </c>
      <c r="C256" s="4">
        <v>0</v>
      </c>
      <c r="D256" s="5">
        <v>0</v>
      </c>
      <c r="E256" s="4">
        <v>0</v>
      </c>
      <c r="F256" s="5">
        <v>0</v>
      </c>
      <c r="H256" s="1">
        <v>6</v>
      </c>
      <c r="I256" s="6">
        <v>44382</v>
      </c>
      <c r="J256" s="13" t="s">
        <v>276</v>
      </c>
      <c r="K256" s="1" t="s">
        <v>20</v>
      </c>
      <c r="M256" s="1"/>
      <c r="N256" s="1"/>
      <c r="R256" s="1"/>
      <c r="S256" s="1">
        <v>1</v>
      </c>
    </row>
    <row r="257" ht="18.75" hidden="1" spans="2:19">
      <c r="B257" s="3">
        <v>0</v>
      </c>
      <c r="C257" s="4">
        <v>2880123.63927427</v>
      </c>
      <c r="D257" s="5">
        <v>2698675.85</v>
      </c>
      <c r="E257" s="4">
        <v>6.3</v>
      </c>
      <c r="F257" s="5">
        <v>2698675.85</v>
      </c>
      <c r="H257" s="1">
        <v>138</v>
      </c>
      <c r="I257" s="6">
        <v>44383</v>
      </c>
      <c r="J257" s="13" t="s">
        <v>277</v>
      </c>
      <c r="K257" s="1" t="s">
        <v>20</v>
      </c>
      <c r="M257" s="1"/>
      <c r="N257" s="1"/>
      <c r="R257" s="1"/>
      <c r="S257" s="1">
        <v>1</v>
      </c>
    </row>
    <row r="258" ht="18.75" hidden="1" spans="2:19">
      <c r="B258" s="3">
        <v>0</v>
      </c>
      <c r="C258" s="4">
        <v>0</v>
      </c>
      <c r="D258" s="5">
        <v>0</v>
      </c>
      <c r="E258" s="4">
        <v>0</v>
      </c>
      <c r="F258" s="5">
        <v>0</v>
      </c>
      <c r="H258" s="1">
        <v>4</v>
      </c>
      <c r="I258" s="6">
        <v>44383</v>
      </c>
      <c r="J258" s="13" t="s">
        <v>278</v>
      </c>
      <c r="K258" s="1" t="s">
        <v>20</v>
      </c>
      <c r="M258" s="1"/>
      <c r="N258" s="1"/>
      <c r="R258" s="1"/>
      <c r="S258" s="1">
        <v>1</v>
      </c>
    </row>
    <row r="259" ht="18.75" hidden="1" spans="2:19">
      <c r="B259" s="3">
        <v>0</v>
      </c>
      <c r="C259" s="4">
        <v>0</v>
      </c>
      <c r="D259" s="5">
        <v>0</v>
      </c>
      <c r="E259" s="4">
        <v>0</v>
      </c>
      <c r="F259" s="5">
        <v>0</v>
      </c>
      <c r="H259" s="1">
        <v>4</v>
      </c>
      <c r="I259" s="6">
        <v>44383</v>
      </c>
      <c r="J259" s="13" t="s">
        <v>279</v>
      </c>
      <c r="K259" s="1" t="s">
        <v>20</v>
      </c>
      <c r="M259" s="1"/>
      <c r="N259" s="1"/>
      <c r="R259" s="1"/>
      <c r="S259" s="1">
        <v>1</v>
      </c>
    </row>
    <row r="260" ht="18.75" hidden="1" spans="2:19">
      <c r="B260" s="3">
        <v>0</v>
      </c>
      <c r="C260" s="4">
        <v>0</v>
      </c>
      <c r="D260" s="5">
        <v>0</v>
      </c>
      <c r="E260" s="4">
        <v>0</v>
      </c>
      <c r="F260" s="5">
        <v>0</v>
      </c>
      <c r="H260" s="1">
        <v>3</v>
      </c>
      <c r="I260" s="6">
        <v>44384</v>
      </c>
      <c r="J260" s="13" t="s">
        <v>280</v>
      </c>
      <c r="K260" s="1" t="s">
        <v>20</v>
      </c>
      <c r="M260" s="1"/>
      <c r="N260" s="1"/>
      <c r="R260" s="1"/>
      <c r="S260" s="1">
        <v>1</v>
      </c>
    </row>
    <row r="261" ht="18.75" hidden="1" spans="2:19">
      <c r="B261" s="3">
        <v>0</v>
      </c>
      <c r="C261" s="4">
        <v>0</v>
      </c>
      <c r="D261" s="5">
        <v>0</v>
      </c>
      <c r="E261" s="4">
        <v>0</v>
      </c>
      <c r="F261" s="5">
        <v>0</v>
      </c>
      <c r="H261" s="1">
        <v>4</v>
      </c>
      <c r="I261" s="6">
        <v>44385</v>
      </c>
      <c r="J261" s="13" t="s">
        <v>281</v>
      </c>
      <c r="K261" s="1" t="s">
        <v>20</v>
      </c>
      <c r="M261" s="1"/>
      <c r="N261" s="1"/>
      <c r="R261" s="1"/>
      <c r="S261" s="1">
        <v>1</v>
      </c>
    </row>
    <row r="262" ht="18.75" hidden="1" spans="2:19">
      <c r="B262" s="3">
        <v>0</v>
      </c>
      <c r="C262" s="4">
        <v>0</v>
      </c>
      <c r="D262" s="5">
        <v>0</v>
      </c>
      <c r="E262" s="4">
        <v>0</v>
      </c>
      <c r="F262" s="5">
        <v>0</v>
      </c>
      <c r="H262" s="1">
        <v>0</v>
      </c>
      <c r="I262" s="6">
        <v>44385</v>
      </c>
      <c r="J262" s="13" t="s">
        <v>282</v>
      </c>
      <c r="K262" s="1" t="s">
        <v>20</v>
      </c>
      <c r="M262" s="1"/>
      <c r="N262" s="1"/>
      <c r="R262" s="1"/>
      <c r="S262" s="1">
        <v>1</v>
      </c>
    </row>
    <row r="263" ht="18.75" hidden="1" spans="2:19">
      <c r="B263" s="3">
        <v>0</v>
      </c>
      <c r="C263" s="4">
        <v>6656477.76302349</v>
      </c>
      <c r="D263" s="5">
        <v>6516691.73</v>
      </c>
      <c r="E263" s="4">
        <v>2.1</v>
      </c>
      <c r="F263" s="5">
        <v>6516691.73</v>
      </c>
      <c r="H263" s="1">
        <v>121</v>
      </c>
      <c r="I263" s="6">
        <v>44389</v>
      </c>
      <c r="J263" s="13" t="s">
        <v>283</v>
      </c>
      <c r="K263" s="1" t="s">
        <v>20</v>
      </c>
      <c r="M263" s="1"/>
      <c r="N263" s="1"/>
      <c r="R263" s="1"/>
      <c r="S263" s="1">
        <v>1</v>
      </c>
    </row>
    <row r="264" ht="18.75" hidden="1" spans="2:19">
      <c r="B264" s="3">
        <v>0</v>
      </c>
      <c r="C264" s="4">
        <v>8539507.17557251</v>
      </c>
      <c r="D264" s="5">
        <v>7830728.08</v>
      </c>
      <c r="E264" s="4">
        <v>8.3</v>
      </c>
      <c r="F264" s="5">
        <v>7830728.08</v>
      </c>
      <c r="H264" s="1">
        <v>209</v>
      </c>
      <c r="I264" s="6">
        <v>44389</v>
      </c>
      <c r="J264" s="13" t="s">
        <v>284</v>
      </c>
      <c r="K264" s="1" t="s">
        <v>20</v>
      </c>
      <c r="M264" s="1"/>
      <c r="N264" s="1"/>
      <c r="R264" s="1"/>
      <c r="S264" s="1">
        <v>1</v>
      </c>
    </row>
    <row r="265" ht="18.75" hidden="1" spans="2:19">
      <c r="B265" s="3">
        <v>0</v>
      </c>
      <c r="C265" s="4">
        <v>0</v>
      </c>
      <c r="D265" s="5">
        <v>0</v>
      </c>
      <c r="E265" s="4">
        <v>0</v>
      </c>
      <c r="F265" s="5">
        <v>0</v>
      </c>
      <c r="H265" s="1">
        <v>8</v>
      </c>
      <c r="I265" s="6">
        <v>44389</v>
      </c>
      <c r="J265" s="13" t="s">
        <v>285</v>
      </c>
      <c r="K265" s="1" t="s">
        <v>20</v>
      </c>
      <c r="M265" s="1"/>
      <c r="N265" s="1"/>
      <c r="R265" s="1"/>
      <c r="S265" s="1">
        <v>1</v>
      </c>
    </row>
    <row r="266" ht="18.75" hidden="1" spans="2:19">
      <c r="B266" s="3">
        <v>0</v>
      </c>
      <c r="C266" s="4">
        <v>0</v>
      </c>
      <c r="D266" s="5">
        <v>0</v>
      </c>
      <c r="E266" s="4">
        <v>0</v>
      </c>
      <c r="F266" s="5">
        <v>0</v>
      </c>
      <c r="H266" s="1">
        <v>15</v>
      </c>
      <c r="I266" s="6">
        <v>44389</v>
      </c>
      <c r="J266" s="13" t="s">
        <v>286</v>
      </c>
      <c r="K266" s="1" t="s">
        <v>20</v>
      </c>
      <c r="M266" s="1"/>
      <c r="N266" s="1"/>
      <c r="R266" s="1"/>
      <c r="S266" s="1">
        <v>1</v>
      </c>
    </row>
    <row r="267" ht="18.75" hidden="1" spans="2:19">
      <c r="B267" s="3">
        <v>0</v>
      </c>
      <c r="C267" s="4">
        <v>7042712.35550708</v>
      </c>
      <c r="D267" s="5">
        <v>6458167.23</v>
      </c>
      <c r="E267" s="4">
        <v>8.3</v>
      </c>
      <c r="F267" s="5">
        <v>6458167.23</v>
      </c>
      <c r="H267" s="1">
        <v>202</v>
      </c>
      <c r="I267" s="6">
        <v>44390</v>
      </c>
      <c r="J267" s="13" t="s">
        <v>287</v>
      </c>
      <c r="K267" s="1" t="s">
        <v>20</v>
      </c>
      <c r="M267" s="1"/>
      <c r="N267" s="1"/>
      <c r="R267" s="1"/>
      <c r="S267" s="1">
        <v>1</v>
      </c>
    </row>
    <row r="268" ht="18.75" hidden="1" spans="2:19">
      <c r="B268" s="3">
        <v>0</v>
      </c>
      <c r="C268" s="4">
        <v>0</v>
      </c>
      <c r="D268" s="5">
        <v>0</v>
      </c>
      <c r="E268" s="4">
        <v>9.5</v>
      </c>
      <c r="F268" s="5">
        <v>0</v>
      </c>
      <c r="H268" s="1">
        <v>5</v>
      </c>
      <c r="I268" s="6">
        <v>44391</v>
      </c>
      <c r="J268" s="13" t="s">
        <v>288</v>
      </c>
      <c r="K268" s="1" t="s">
        <v>20</v>
      </c>
      <c r="M268" s="1"/>
      <c r="N268" s="1"/>
      <c r="R268" s="1"/>
      <c r="S268" s="1">
        <v>1</v>
      </c>
    </row>
    <row r="269" ht="18.75" hidden="1" spans="2:19">
      <c r="B269" s="3">
        <v>0</v>
      </c>
      <c r="C269" s="4">
        <v>0</v>
      </c>
      <c r="D269" s="5">
        <v>0</v>
      </c>
      <c r="E269" s="4">
        <v>0</v>
      </c>
      <c r="F269" s="5">
        <v>0</v>
      </c>
      <c r="H269" s="1">
        <v>5</v>
      </c>
      <c r="I269" s="6">
        <v>44391</v>
      </c>
      <c r="J269" s="13" t="s">
        <v>289</v>
      </c>
      <c r="K269" s="1" t="s">
        <v>20</v>
      </c>
      <c r="M269" s="1"/>
      <c r="N269" s="1"/>
      <c r="R269" s="1"/>
      <c r="S269" s="1">
        <v>1</v>
      </c>
    </row>
    <row r="270" ht="18.75" hidden="1" spans="2:19">
      <c r="B270" s="3">
        <v>0</v>
      </c>
      <c r="C270" s="4">
        <v>0</v>
      </c>
      <c r="D270" s="5">
        <v>0</v>
      </c>
      <c r="E270" s="4">
        <v>0</v>
      </c>
      <c r="F270" s="5">
        <v>0</v>
      </c>
      <c r="H270" s="1">
        <v>11</v>
      </c>
      <c r="I270" s="6">
        <v>44391</v>
      </c>
      <c r="J270" s="13" t="s">
        <v>290</v>
      </c>
      <c r="K270" s="1" t="s">
        <v>20</v>
      </c>
      <c r="M270" s="1"/>
      <c r="N270" s="1"/>
      <c r="R270" s="1"/>
      <c r="S270" s="1">
        <v>1</v>
      </c>
    </row>
    <row r="271" ht="18.75" hidden="1" spans="2:19">
      <c r="B271" s="3">
        <v>0</v>
      </c>
      <c r="C271" s="4">
        <v>0</v>
      </c>
      <c r="D271" s="5">
        <v>0</v>
      </c>
      <c r="E271" s="4">
        <v>0</v>
      </c>
      <c r="F271" s="5">
        <v>0</v>
      </c>
      <c r="H271" s="1">
        <v>7</v>
      </c>
      <c r="I271" s="6">
        <v>44391</v>
      </c>
      <c r="J271" s="13" t="s">
        <v>291</v>
      </c>
      <c r="K271" s="1" t="s">
        <v>20</v>
      </c>
      <c r="M271" s="1"/>
      <c r="N271" s="1"/>
      <c r="R271" s="1"/>
      <c r="S271" s="1">
        <v>1</v>
      </c>
    </row>
    <row r="272" ht="18.75" hidden="1" spans="2:19">
      <c r="B272" s="3">
        <v>0</v>
      </c>
      <c r="C272" s="4">
        <v>0</v>
      </c>
      <c r="D272" s="5">
        <v>0</v>
      </c>
      <c r="E272" s="4">
        <v>0</v>
      </c>
      <c r="F272" s="5">
        <v>0</v>
      </c>
      <c r="H272" s="1">
        <v>9</v>
      </c>
      <c r="I272" s="6">
        <v>44391</v>
      </c>
      <c r="J272" s="13" t="s">
        <v>292</v>
      </c>
      <c r="K272" s="1" t="s">
        <v>20</v>
      </c>
      <c r="M272" s="1"/>
      <c r="N272" s="1"/>
      <c r="R272" s="1"/>
      <c r="S272" s="1">
        <v>1</v>
      </c>
    </row>
    <row r="273" ht="18.75" hidden="1" spans="2:19">
      <c r="B273" s="3">
        <v>0</v>
      </c>
      <c r="C273" s="4">
        <v>0</v>
      </c>
      <c r="D273" s="5">
        <v>0</v>
      </c>
      <c r="E273" s="4">
        <v>0</v>
      </c>
      <c r="F273" s="5">
        <v>0</v>
      </c>
      <c r="H273" s="1">
        <v>7</v>
      </c>
      <c r="I273" s="6">
        <v>44391</v>
      </c>
      <c r="J273" s="13" t="s">
        <v>293</v>
      </c>
      <c r="K273" s="1" t="s">
        <v>20</v>
      </c>
      <c r="M273" s="1"/>
      <c r="N273" s="1"/>
      <c r="R273" s="1"/>
      <c r="S273" s="1">
        <v>1</v>
      </c>
    </row>
    <row r="274" ht="18.75" hidden="1" spans="2:19">
      <c r="B274" s="3">
        <v>0</v>
      </c>
      <c r="C274" s="4">
        <v>9760501.60387513</v>
      </c>
      <c r="D274" s="5">
        <v>9067505.99</v>
      </c>
      <c r="E274" s="4">
        <v>7.1</v>
      </c>
      <c r="F274" s="5">
        <v>9067505.99</v>
      </c>
      <c r="H274" s="1">
        <v>222</v>
      </c>
      <c r="I274" s="6">
        <v>44393</v>
      </c>
      <c r="J274" s="13" t="s">
        <v>294</v>
      </c>
      <c r="K274" s="1" t="s">
        <v>20</v>
      </c>
      <c r="M274" s="1"/>
      <c r="N274" s="1"/>
      <c r="R274" s="1"/>
      <c r="S274" s="1">
        <v>1</v>
      </c>
    </row>
    <row r="275" ht="18.75" hidden="1" spans="2:19">
      <c r="B275" s="3">
        <v>0</v>
      </c>
      <c r="C275" s="4">
        <v>0</v>
      </c>
      <c r="D275" s="5">
        <v>0</v>
      </c>
      <c r="E275" s="4">
        <v>0</v>
      </c>
      <c r="F275" s="5">
        <v>0</v>
      </c>
      <c r="H275" s="1">
        <v>3</v>
      </c>
      <c r="I275" s="6">
        <v>44393</v>
      </c>
      <c r="J275" s="13" t="s">
        <v>295</v>
      </c>
      <c r="K275" s="1" t="s">
        <v>20</v>
      </c>
      <c r="M275" s="1"/>
      <c r="N275" s="1"/>
      <c r="R275" s="1"/>
      <c r="S275" s="1">
        <v>1</v>
      </c>
    </row>
    <row r="276" ht="18.75" hidden="1" spans="2:19">
      <c r="B276" s="3">
        <v>0</v>
      </c>
      <c r="C276" s="4">
        <v>0</v>
      </c>
      <c r="D276" s="5">
        <v>0</v>
      </c>
      <c r="E276" s="4">
        <v>0</v>
      </c>
      <c r="F276" s="5">
        <v>0</v>
      </c>
      <c r="H276" s="1">
        <v>7</v>
      </c>
      <c r="I276" s="6">
        <v>44393</v>
      </c>
      <c r="J276" s="13" t="s">
        <v>296</v>
      </c>
      <c r="K276" s="1" t="s">
        <v>20</v>
      </c>
      <c r="M276" s="1"/>
      <c r="N276" s="1"/>
      <c r="R276" s="1"/>
      <c r="S276" s="1">
        <v>1</v>
      </c>
    </row>
    <row r="277" ht="18.75" hidden="1" spans="2:19">
      <c r="B277" s="3">
        <v>0</v>
      </c>
      <c r="C277" s="4">
        <v>27820240.4909284</v>
      </c>
      <c r="D277" s="5">
        <v>26067565.34</v>
      </c>
      <c r="E277" s="4">
        <v>6.3</v>
      </c>
      <c r="F277" s="5">
        <v>26067565.34</v>
      </c>
      <c r="H277" s="1">
        <v>45</v>
      </c>
      <c r="I277" s="6">
        <v>44396</v>
      </c>
      <c r="J277" s="13" t="s">
        <v>297</v>
      </c>
      <c r="K277" s="1" t="s">
        <v>20</v>
      </c>
      <c r="M277" s="1"/>
      <c r="N277" s="1"/>
      <c r="R277" s="1"/>
      <c r="S277" s="1">
        <v>1</v>
      </c>
    </row>
    <row r="278" ht="18.75" hidden="1" spans="2:19">
      <c r="B278" s="3">
        <v>0</v>
      </c>
      <c r="C278" s="4">
        <v>0</v>
      </c>
      <c r="D278" s="5">
        <v>0</v>
      </c>
      <c r="E278" s="4">
        <v>0</v>
      </c>
      <c r="F278" s="5">
        <v>0</v>
      </c>
      <c r="H278" s="1">
        <v>4</v>
      </c>
      <c r="I278" s="6">
        <v>44396</v>
      </c>
      <c r="J278" s="13" t="s">
        <v>298</v>
      </c>
      <c r="K278" s="1" t="s">
        <v>20</v>
      </c>
      <c r="M278" s="1"/>
      <c r="N278" s="1"/>
      <c r="R278" s="1"/>
      <c r="S278" s="1">
        <v>1</v>
      </c>
    </row>
    <row r="279" ht="18.75" hidden="1" spans="2:19">
      <c r="B279" s="3">
        <v>0</v>
      </c>
      <c r="C279" s="4">
        <v>21804806.8618784</v>
      </c>
      <c r="D279" s="5">
        <v>19733350.21</v>
      </c>
      <c r="E279" s="4">
        <v>9.5</v>
      </c>
      <c r="F279" s="5">
        <v>19733350.21</v>
      </c>
      <c r="H279" s="1">
        <v>229</v>
      </c>
      <c r="I279" s="6">
        <v>44397</v>
      </c>
      <c r="J279" s="13" t="s">
        <v>299</v>
      </c>
      <c r="K279" s="1" t="s">
        <v>20</v>
      </c>
      <c r="M279" s="1"/>
      <c r="N279" s="1"/>
      <c r="R279" s="1"/>
      <c r="S279" s="1">
        <v>1</v>
      </c>
    </row>
    <row r="280" ht="18.75" hidden="1" spans="2:19">
      <c r="B280" s="3">
        <v>0</v>
      </c>
      <c r="C280" s="4">
        <v>16564597.9956896</v>
      </c>
      <c r="D280" s="5">
        <v>15371946.94</v>
      </c>
      <c r="E280" s="4">
        <v>7.2</v>
      </c>
      <c r="F280" s="5">
        <v>15371946.94</v>
      </c>
      <c r="H280" s="1">
        <v>223</v>
      </c>
      <c r="I280" s="6">
        <v>44397</v>
      </c>
      <c r="J280" s="13" t="s">
        <v>300</v>
      </c>
      <c r="K280" s="1" t="s">
        <v>20</v>
      </c>
      <c r="M280" s="1"/>
      <c r="N280" s="1"/>
      <c r="R280" s="1"/>
      <c r="S280" s="1">
        <v>1</v>
      </c>
    </row>
    <row r="281" ht="18.75" hidden="1" spans="2:19">
      <c r="B281" s="3">
        <v>0</v>
      </c>
      <c r="C281" s="4">
        <v>0</v>
      </c>
      <c r="D281" s="5">
        <v>0</v>
      </c>
      <c r="E281" s="4">
        <v>0</v>
      </c>
      <c r="F281" s="5">
        <v>0</v>
      </c>
      <c r="H281" s="1">
        <v>5</v>
      </c>
      <c r="I281" s="6">
        <v>44397</v>
      </c>
      <c r="J281" s="13" t="s">
        <v>301</v>
      </c>
      <c r="K281" s="1" t="s">
        <v>20</v>
      </c>
      <c r="M281" s="1"/>
      <c r="N281" s="1"/>
      <c r="R281" s="1"/>
      <c r="S281" s="1">
        <v>1</v>
      </c>
    </row>
    <row r="282" ht="18.75" hidden="1" spans="2:19">
      <c r="B282" s="3">
        <v>0</v>
      </c>
      <c r="C282" s="4">
        <v>0</v>
      </c>
      <c r="D282" s="5">
        <v>0</v>
      </c>
      <c r="E282" s="4">
        <v>0</v>
      </c>
      <c r="F282" s="5">
        <v>0</v>
      </c>
      <c r="H282" s="1">
        <v>4</v>
      </c>
      <c r="I282" s="6">
        <v>44397</v>
      </c>
      <c r="J282" s="13" t="s">
        <v>302</v>
      </c>
      <c r="K282" s="1" t="s">
        <v>20</v>
      </c>
      <c r="M282" s="1"/>
      <c r="N282" s="1"/>
      <c r="R282" s="1"/>
      <c r="S282" s="1">
        <v>1</v>
      </c>
    </row>
    <row r="283" ht="18.75" hidden="1" spans="2:19">
      <c r="B283" s="3">
        <v>0</v>
      </c>
      <c r="C283" s="4">
        <v>7604430</v>
      </c>
      <c r="D283" s="5">
        <v>7003680.03</v>
      </c>
      <c r="E283" s="4">
        <v>7.9</v>
      </c>
      <c r="F283" s="5">
        <v>7003680.03</v>
      </c>
      <c r="H283" s="1">
        <v>96</v>
      </c>
      <c r="I283" s="6">
        <v>44398</v>
      </c>
      <c r="J283" s="13" t="s">
        <v>303</v>
      </c>
      <c r="K283" s="1" t="s">
        <v>20</v>
      </c>
      <c r="M283" s="1"/>
      <c r="N283" s="1"/>
      <c r="R283" s="1"/>
      <c r="S283" s="1">
        <v>1</v>
      </c>
    </row>
    <row r="284" ht="18.75" hidden="1" spans="2:19">
      <c r="B284" s="3">
        <v>0</v>
      </c>
      <c r="C284" s="4">
        <v>0</v>
      </c>
      <c r="D284" s="5">
        <v>0</v>
      </c>
      <c r="E284" s="4">
        <v>0</v>
      </c>
      <c r="F284" s="5">
        <v>0</v>
      </c>
      <c r="H284" s="1">
        <v>5</v>
      </c>
      <c r="I284" s="6">
        <v>44398</v>
      </c>
      <c r="J284" s="13" t="s">
        <v>304</v>
      </c>
      <c r="K284" s="1" t="s">
        <v>20</v>
      </c>
      <c r="M284" s="1"/>
      <c r="N284" s="1"/>
      <c r="R284" s="1"/>
      <c r="S284" s="1">
        <v>1</v>
      </c>
    </row>
    <row r="285" ht="18.75" hidden="1" spans="2:19">
      <c r="B285" s="3">
        <v>0</v>
      </c>
      <c r="C285" s="4">
        <v>0</v>
      </c>
      <c r="D285" s="5">
        <v>0</v>
      </c>
      <c r="E285" s="4">
        <v>0</v>
      </c>
      <c r="F285" s="5">
        <v>0</v>
      </c>
      <c r="H285" s="1">
        <v>4</v>
      </c>
      <c r="I285" s="6">
        <v>44398</v>
      </c>
      <c r="J285" s="13" t="s">
        <v>305</v>
      </c>
      <c r="K285" s="1" t="s">
        <v>20</v>
      </c>
      <c r="M285" s="1"/>
      <c r="N285" s="1"/>
      <c r="R285" s="1"/>
      <c r="S285" s="1">
        <v>1</v>
      </c>
    </row>
    <row r="286" ht="18.75" hidden="1" spans="2:19">
      <c r="B286" s="3">
        <v>0</v>
      </c>
      <c r="C286" s="4">
        <v>395498829.088</v>
      </c>
      <c r="D286" s="5">
        <v>370780152.27</v>
      </c>
      <c r="E286" s="4">
        <v>6.25</v>
      </c>
      <c r="F286" s="5">
        <v>370780152.27</v>
      </c>
      <c r="H286" s="1">
        <v>35</v>
      </c>
      <c r="I286" s="6">
        <v>44399</v>
      </c>
      <c r="J286" s="13" t="s">
        <v>306</v>
      </c>
      <c r="K286" s="1" t="s">
        <v>20</v>
      </c>
      <c r="M286" s="1"/>
      <c r="N286" s="1"/>
      <c r="R286" s="1"/>
      <c r="S286" s="1">
        <v>1</v>
      </c>
    </row>
    <row r="287" ht="18.75" hidden="1" spans="2:19">
      <c r="B287" s="3">
        <v>0</v>
      </c>
      <c r="C287" s="4">
        <v>8925316.00436681</v>
      </c>
      <c r="D287" s="5">
        <v>8175589.46</v>
      </c>
      <c r="E287" s="4">
        <v>8.4</v>
      </c>
      <c r="F287" s="5">
        <v>8175589.46</v>
      </c>
      <c r="H287" s="1">
        <v>102</v>
      </c>
      <c r="I287" s="6">
        <v>44399</v>
      </c>
      <c r="J287" s="13" t="s">
        <v>307</v>
      </c>
      <c r="K287" s="1" t="s">
        <v>20</v>
      </c>
      <c r="M287" s="1"/>
      <c r="N287" s="1"/>
      <c r="R287" s="1"/>
      <c r="S287" s="1">
        <v>1</v>
      </c>
    </row>
    <row r="288" ht="18.75" hidden="1" spans="2:19">
      <c r="B288" s="3">
        <v>0</v>
      </c>
      <c r="C288" s="4">
        <v>0</v>
      </c>
      <c r="D288" s="5">
        <v>0</v>
      </c>
      <c r="E288" s="4">
        <v>0</v>
      </c>
      <c r="F288" s="5">
        <v>0</v>
      </c>
      <c r="H288" s="1">
        <v>52</v>
      </c>
      <c r="I288" s="6">
        <v>44399</v>
      </c>
      <c r="J288" s="13" t="s">
        <v>308</v>
      </c>
      <c r="K288" s="1" t="s">
        <v>20</v>
      </c>
      <c r="M288" s="1"/>
      <c r="N288" s="1"/>
      <c r="R288" s="1"/>
      <c r="S288" s="1">
        <v>1</v>
      </c>
    </row>
    <row r="289" ht="18.75" hidden="1" spans="2:19">
      <c r="B289" s="3">
        <v>0</v>
      </c>
      <c r="C289" s="4">
        <v>0</v>
      </c>
      <c r="D289" s="5">
        <v>0</v>
      </c>
      <c r="E289" s="4">
        <v>0</v>
      </c>
      <c r="F289" s="5">
        <v>0</v>
      </c>
      <c r="H289" s="1">
        <v>3</v>
      </c>
      <c r="I289" s="6">
        <v>44400</v>
      </c>
      <c r="J289" s="13" t="s">
        <v>309</v>
      </c>
      <c r="K289" s="1" t="s">
        <v>20</v>
      </c>
      <c r="M289" s="1"/>
      <c r="N289" s="1"/>
      <c r="R289" s="1"/>
      <c r="S289" s="1">
        <v>1</v>
      </c>
    </row>
    <row r="290" ht="18.75" hidden="1" spans="2:19">
      <c r="B290" s="3">
        <v>0</v>
      </c>
      <c r="C290" s="4">
        <v>0</v>
      </c>
      <c r="D290" s="5">
        <v>0</v>
      </c>
      <c r="E290" s="4">
        <v>0</v>
      </c>
      <c r="F290" s="5">
        <v>0</v>
      </c>
      <c r="H290" s="1">
        <v>9</v>
      </c>
      <c r="I290" s="6">
        <v>44402</v>
      </c>
      <c r="J290" s="13" t="s">
        <v>310</v>
      </c>
      <c r="K290" s="1" t="s">
        <v>20</v>
      </c>
      <c r="M290" s="1"/>
      <c r="N290" s="1"/>
      <c r="R290" s="1"/>
      <c r="S290" s="1">
        <v>1</v>
      </c>
    </row>
    <row r="291" ht="18.75" hidden="1" spans="2:19">
      <c r="B291" s="3">
        <v>0</v>
      </c>
      <c r="C291" s="4">
        <v>0</v>
      </c>
      <c r="D291" s="5">
        <v>0</v>
      </c>
      <c r="E291" s="4">
        <v>0</v>
      </c>
      <c r="F291" s="5">
        <v>0</v>
      </c>
      <c r="H291" s="1">
        <v>12</v>
      </c>
      <c r="I291" s="6">
        <v>44402</v>
      </c>
      <c r="J291" s="13" t="s">
        <v>311</v>
      </c>
      <c r="K291" s="1" t="s">
        <v>20</v>
      </c>
      <c r="M291" s="1"/>
      <c r="N291" s="1"/>
      <c r="R291" s="1"/>
      <c r="S291" s="1">
        <v>1</v>
      </c>
    </row>
    <row r="292" ht="18.75" hidden="1" spans="2:19">
      <c r="B292" s="3">
        <v>0</v>
      </c>
      <c r="C292" s="4">
        <v>6336436.00217864</v>
      </c>
      <c r="D292" s="5">
        <v>5816848.25</v>
      </c>
      <c r="E292" s="4">
        <v>8.2</v>
      </c>
      <c r="F292" s="5">
        <v>5816848.25</v>
      </c>
      <c r="H292" s="1">
        <v>152</v>
      </c>
      <c r="I292" s="6">
        <v>44403</v>
      </c>
      <c r="J292" s="13" t="s">
        <v>312</v>
      </c>
      <c r="K292" s="1" t="s">
        <v>20</v>
      </c>
      <c r="M292" s="1"/>
      <c r="N292" s="1"/>
      <c r="R292" s="1"/>
      <c r="S292" s="1">
        <v>1</v>
      </c>
    </row>
    <row r="293" ht="18.75" hidden="1" spans="2:19">
      <c r="B293" s="3">
        <v>0</v>
      </c>
      <c r="C293" s="4">
        <v>9964106.85430463</v>
      </c>
      <c r="D293" s="5">
        <v>9027480.81</v>
      </c>
      <c r="E293" s="4">
        <v>9.4</v>
      </c>
      <c r="F293" s="5">
        <v>9027480.81</v>
      </c>
      <c r="H293" s="1">
        <v>231</v>
      </c>
      <c r="I293" s="6">
        <v>44403</v>
      </c>
      <c r="J293" s="13" t="s">
        <v>313</v>
      </c>
      <c r="K293" s="1" t="s">
        <v>20</v>
      </c>
      <c r="M293" s="1"/>
      <c r="N293" s="1"/>
      <c r="R293" s="1"/>
      <c r="S293" s="1">
        <v>1</v>
      </c>
    </row>
    <row r="294" ht="18.75" hidden="1" spans="2:19">
      <c r="B294" s="3">
        <v>0</v>
      </c>
      <c r="C294" s="4">
        <v>0</v>
      </c>
      <c r="D294" s="5">
        <v>0</v>
      </c>
      <c r="E294" s="4">
        <v>0</v>
      </c>
      <c r="F294" s="5">
        <v>0</v>
      </c>
      <c r="H294" s="1">
        <v>38</v>
      </c>
      <c r="I294" s="6">
        <v>44403</v>
      </c>
      <c r="J294" s="13" t="s">
        <v>314</v>
      </c>
      <c r="K294" s="1" t="s">
        <v>20</v>
      </c>
      <c r="M294" s="1"/>
      <c r="N294" s="1"/>
      <c r="R294" s="1"/>
      <c r="S294" s="1">
        <v>1</v>
      </c>
    </row>
    <row r="295" ht="18.75" hidden="1" spans="2:19">
      <c r="B295" s="3">
        <v>0</v>
      </c>
      <c r="C295" s="4">
        <v>0</v>
      </c>
      <c r="D295" s="5">
        <v>0</v>
      </c>
      <c r="E295" s="4">
        <v>0</v>
      </c>
      <c r="F295" s="5">
        <v>0</v>
      </c>
      <c r="H295" s="1">
        <v>5</v>
      </c>
      <c r="I295" s="6">
        <v>44403</v>
      </c>
      <c r="J295" s="13" t="s">
        <v>315</v>
      </c>
      <c r="K295" s="1" t="s">
        <v>20</v>
      </c>
      <c r="M295" s="1"/>
      <c r="N295" s="1"/>
      <c r="R295" s="1"/>
      <c r="S295" s="1">
        <v>1</v>
      </c>
    </row>
    <row r="296" ht="18.75" hidden="1" spans="2:19">
      <c r="B296" s="3">
        <v>0</v>
      </c>
      <c r="C296" s="4">
        <v>0</v>
      </c>
      <c r="D296" s="5">
        <v>0</v>
      </c>
      <c r="E296" s="4">
        <v>0</v>
      </c>
      <c r="F296" s="5">
        <v>0</v>
      </c>
      <c r="H296" s="1">
        <v>52</v>
      </c>
      <c r="I296" s="6">
        <v>44403</v>
      </c>
      <c r="J296" s="13" t="s">
        <v>316</v>
      </c>
      <c r="K296" s="1" t="s">
        <v>20</v>
      </c>
      <c r="M296" s="1"/>
      <c r="N296" s="1"/>
      <c r="R296" s="1"/>
      <c r="S296" s="1">
        <v>1</v>
      </c>
    </row>
    <row r="297" ht="18.75" hidden="1" spans="2:19">
      <c r="B297" s="3">
        <v>0</v>
      </c>
      <c r="C297" s="4">
        <v>4478203.26464208</v>
      </c>
      <c r="D297" s="5">
        <v>4128903.41</v>
      </c>
      <c r="E297" s="4">
        <v>7.8</v>
      </c>
      <c r="F297" s="5">
        <v>4128903.41</v>
      </c>
      <c r="H297" s="1">
        <v>67</v>
      </c>
      <c r="I297" s="6">
        <v>44404</v>
      </c>
      <c r="J297" s="13" t="s">
        <v>317</v>
      </c>
      <c r="K297" s="1" t="s">
        <v>20</v>
      </c>
      <c r="M297" s="1"/>
      <c r="N297" s="1"/>
      <c r="R297" s="1"/>
      <c r="S297" s="1">
        <v>1</v>
      </c>
    </row>
    <row r="298" ht="18.75" hidden="1" spans="2:19">
      <c r="B298" s="3">
        <v>0</v>
      </c>
      <c r="C298" s="4">
        <v>18716664.9944629</v>
      </c>
      <c r="D298" s="5">
        <v>16901148.49</v>
      </c>
      <c r="E298" s="4">
        <v>9.7</v>
      </c>
      <c r="F298" s="5">
        <v>16901148.49</v>
      </c>
      <c r="H298" s="1">
        <v>186</v>
      </c>
      <c r="I298" s="6">
        <v>44405</v>
      </c>
      <c r="J298" s="13" t="s">
        <v>318</v>
      </c>
      <c r="K298" s="1" t="s">
        <v>20</v>
      </c>
      <c r="M298" s="1"/>
      <c r="N298" s="1"/>
      <c r="R298" s="1"/>
      <c r="S298" s="1">
        <v>1</v>
      </c>
    </row>
    <row r="299" ht="18.75" hidden="1" spans="2:19">
      <c r="B299" s="3">
        <v>0</v>
      </c>
      <c r="C299" s="4">
        <v>6102650</v>
      </c>
      <c r="D299" s="5">
        <v>5614438</v>
      </c>
      <c r="E299" s="4">
        <v>8</v>
      </c>
      <c r="F299" s="5">
        <v>5614438</v>
      </c>
      <c r="H299" s="1">
        <v>187</v>
      </c>
      <c r="I299" s="6">
        <v>44405</v>
      </c>
      <c r="J299" s="13" t="s">
        <v>319</v>
      </c>
      <c r="K299" s="1" t="s">
        <v>20</v>
      </c>
      <c r="M299" s="1"/>
      <c r="N299" s="1"/>
      <c r="R299" s="1"/>
      <c r="S299" s="1">
        <v>1</v>
      </c>
    </row>
    <row r="300" ht="18.75" hidden="1" spans="2:19">
      <c r="B300" s="3">
        <v>0</v>
      </c>
      <c r="C300" s="4">
        <v>0</v>
      </c>
      <c r="D300" s="5">
        <v>0</v>
      </c>
      <c r="E300" s="4">
        <v>0</v>
      </c>
      <c r="F300" s="5">
        <v>0</v>
      </c>
      <c r="H300" s="1">
        <v>6</v>
      </c>
      <c r="I300" s="6">
        <v>44405</v>
      </c>
      <c r="J300" s="13" t="s">
        <v>320</v>
      </c>
      <c r="K300" s="1" t="s">
        <v>20</v>
      </c>
      <c r="M300" s="1"/>
      <c r="N300" s="1"/>
      <c r="R300" s="1"/>
      <c r="S300" s="1">
        <v>1</v>
      </c>
    </row>
    <row r="301" ht="18.75" hidden="1" spans="2:19">
      <c r="B301" s="3">
        <v>0</v>
      </c>
      <c r="C301" s="4">
        <v>0</v>
      </c>
      <c r="D301" s="5">
        <v>0</v>
      </c>
      <c r="E301" s="4">
        <v>0</v>
      </c>
      <c r="F301" s="5">
        <v>0</v>
      </c>
      <c r="H301" s="1">
        <v>7</v>
      </c>
      <c r="I301" s="6">
        <v>44405</v>
      </c>
      <c r="J301" s="13" t="s">
        <v>321</v>
      </c>
      <c r="K301" s="1" t="s">
        <v>20</v>
      </c>
      <c r="M301" s="1"/>
      <c r="N301" s="1"/>
      <c r="R301" s="1"/>
      <c r="S301" s="1">
        <v>1</v>
      </c>
    </row>
    <row r="302" ht="18.75" hidden="1" spans="2:19">
      <c r="B302" s="3">
        <v>0</v>
      </c>
      <c r="C302" s="4">
        <v>0</v>
      </c>
      <c r="D302" s="5">
        <v>0</v>
      </c>
      <c r="E302" s="4">
        <v>0</v>
      </c>
      <c r="F302" s="5">
        <v>0</v>
      </c>
      <c r="H302" s="1">
        <v>6</v>
      </c>
      <c r="I302" s="6">
        <v>44405</v>
      </c>
      <c r="J302" s="13" t="s">
        <v>322</v>
      </c>
      <c r="K302" s="1" t="s">
        <v>20</v>
      </c>
      <c r="M302" s="1"/>
      <c r="N302" s="1"/>
      <c r="R302" s="1"/>
      <c r="S302" s="1">
        <v>1</v>
      </c>
    </row>
    <row r="303" ht="18.75" hidden="1" spans="2:19">
      <c r="B303" s="3">
        <v>0</v>
      </c>
      <c r="C303" s="4">
        <v>25670174.4407894</v>
      </c>
      <c r="D303" s="5">
        <v>23411199.09</v>
      </c>
      <c r="E303" s="4">
        <v>8.8</v>
      </c>
      <c r="F303" s="5">
        <v>23411199.09</v>
      </c>
      <c r="H303" s="1">
        <v>109</v>
      </c>
      <c r="I303" s="6">
        <v>44406</v>
      </c>
      <c r="J303" s="13" t="s">
        <v>323</v>
      </c>
      <c r="K303" s="1" t="s">
        <v>20</v>
      </c>
      <c r="M303" s="1"/>
      <c r="N303" s="1"/>
      <c r="R303" s="1"/>
      <c r="S303" s="1">
        <v>1</v>
      </c>
    </row>
    <row r="304" ht="18.75" hidden="1" spans="2:19">
      <c r="B304" s="3">
        <v>0</v>
      </c>
      <c r="C304" s="4">
        <v>13221342.9977876</v>
      </c>
      <c r="D304" s="5">
        <v>11952094.07</v>
      </c>
      <c r="E304" s="4">
        <v>9.6</v>
      </c>
      <c r="F304" s="5">
        <v>11952094.07</v>
      </c>
      <c r="H304" s="1">
        <v>211</v>
      </c>
      <c r="I304" s="6">
        <v>44406</v>
      </c>
      <c r="J304" s="13" t="s">
        <v>324</v>
      </c>
      <c r="K304" s="1" t="s">
        <v>20</v>
      </c>
      <c r="M304" s="1"/>
      <c r="N304" s="1"/>
      <c r="R304" s="1"/>
      <c r="S304" s="1">
        <v>1</v>
      </c>
    </row>
    <row r="305" ht="18.75" hidden="1" spans="2:19">
      <c r="B305" s="3">
        <v>0</v>
      </c>
      <c r="C305" s="4">
        <v>0</v>
      </c>
      <c r="D305" s="5">
        <v>0</v>
      </c>
      <c r="E305" s="4">
        <v>0</v>
      </c>
      <c r="F305" s="5">
        <v>0</v>
      </c>
      <c r="H305" s="1">
        <v>5</v>
      </c>
      <c r="I305" s="6">
        <v>44406</v>
      </c>
      <c r="J305" s="13" t="s">
        <v>325</v>
      </c>
      <c r="K305" s="1" t="s">
        <v>20</v>
      </c>
      <c r="M305" s="1"/>
      <c r="N305" s="1"/>
      <c r="R305" s="1"/>
      <c r="S305" s="1">
        <v>1</v>
      </c>
    </row>
    <row r="306" ht="18.75" hidden="1" spans="2:19">
      <c r="B306" s="3">
        <v>0</v>
      </c>
      <c r="C306" s="4">
        <v>0</v>
      </c>
      <c r="D306" s="5">
        <v>0</v>
      </c>
      <c r="E306" s="4">
        <v>0</v>
      </c>
      <c r="F306" s="5">
        <v>0</v>
      </c>
      <c r="H306" s="1">
        <v>7</v>
      </c>
      <c r="I306" s="6">
        <v>44407</v>
      </c>
      <c r="J306" s="13" t="s">
        <v>326</v>
      </c>
      <c r="K306" s="1" t="s">
        <v>20</v>
      </c>
      <c r="M306" s="1"/>
      <c r="N306" s="1"/>
      <c r="R306" s="1"/>
      <c r="S306" s="1">
        <v>1</v>
      </c>
    </row>
    <row r="307" ht="18.75" hidden="1" spans="2:19">
      <c r="B307" s="3">
        <v>0</v>
      </c>
      <c r="C307" s="4">
        <v>1079050</v>
      </c>
      <c r="D307" s="5">
        <v>1079050</v>
      </c>
      <c r="E307" s="4">
        <v>0</v>
      </c>
      <c r="F307" s="5">
        <v>1079050</v>
      </c>
      <c r="H307" s="1">
        <v>5</v>
      </c>
      <c r="I307" s="6">
        <v>44407</v>
      </c>
      <c r="J307" s="13" t="s">
        <v>327</v>
      </c>
      <c r="K307" s="1" t="s">
        <v>20</v>
      </c>
      <c r="M307" s="1"/>
      <c r="N307" s="1"/>
      <c r="R307" s="1"/>
      <c r="S307" s="1">
        <v>1</v>
      </c>
    </row>
    <row r="308" ht="18.75" hidden="1" spans="2:19">
      <c r="B308" s="3">
        <v>0</v>
      </c>
      <c r="C308" s="4">
        <v>0</v>
      </c>
      <c r="D308" s="5">
        <v>0</v>
      </c>
      <c r="E308" s="4">
        <v>0</v>
      </c>
      <c r="F308" s="5">
        <v>0</v>
      </c>
      <c r="H308" s="1">
        <v>5</v>
      </c>
      <c r="I308" s="6">
        <v>44410</v>
      </c>
      <c r="J308" s="13" t="s">
        <v>328</v>
      </c>
      <c r="K308" s="1" t="s">
        <v>20</v>
      </c>
      <c r="M308" s="1"/>
      <c r="N308" s="1"/>
      <c r="R308" s="1"/>
      <c r="S308" s="1">
        <v>1</v>
      </c>
    </row>
    <row r="309" ht="18.75" hidden="1" spans="2:19">
      <c r="B309" s="3">
        <v>0</v>
      </c>
      <c r="C309" s="4">
        <v>6180731.53433476</v>
      </c>
      <c r="D309" s="5">
        <v>5760441.79</v>
      </c>
      <c r="E309" s="4">
        <v>6.8</v>
      </c>
      <c r="F309" s="5">
        <v>5760441.79</v>
      </c>
      <c r="H309" s="1">
        <v>105</v>
      </c>
      <c r="I309" s="6">
        <v>44411</v>
      </c>
      <c r="J309" s="13" t="s">
        <v>329</v>
      </c>
      <c r="K309" s="1" t="s">
        <v>20</v>
      </c>
      <c r="M309" s="1"/>
      <c r="N309" s="1"/>
      <c r="R309" s="1"/>
      <c r="S309" s="1">
        <v>1</v>
      </c>
    </row>
    <row r="310" ht="18.75" hidden="1" spans="2:19">
      <c r="B310" s="3">
        <v>0</v>
      </c>
      <c r="C310" s="4">
        <v>15782503.0055865</v>
      </c>
      <c r="D310" s="5">
        <v>14125340.19</v>
      </c>
      <c r="E310" s="4">
        <v>10.5</v>
      </c>
      <c r="F310" s="5">
        <v>14125340.19</v>
      </c>
      <c r="H310" s="1">
        <v>77</v>
      </c>
      <c r="I310" s="6">
        <v>44411</v>
      </c>
      <c r="J310" s="13" t="s">
        <v>330</v>
      </c>
      <c r="K310" s="1" t="s">
        <v>20</v>
      </c>
      <c r="M310" s="1"/>
      <c r="N310" s="1"/>
      <c r="R310" s="1"/>
      <c r="S310" s="1">
        <v>1</v>
      </c>
    </row>
    <row r="311" ht="18.75" hidden="1" spans="2:19">
      <c r="B311" s="3">
        <v>0</v>
      </c>
      <c r="C311" s="4">
        <v>15245629.8392282</v>
      </c>
      <c r="D311" s="5">
        <v>14224172.64</v>
      </c>
      <c r="E311" s="4">
        <v>6.7</v>
      </c>
      <c r="F311" s="5">
        <v>14224172.64</v>
      </c>
      <c r="H311" s="1">
        <v>243</v>
      </c>
      <c r="I311" s="6">
        <v>44411</v>
      </c>
      <c r="J311" s="13" t="s">
        <v>331</v>
      </c>
      <c r="K311" s="1" t="s">
        <v>20</v>
      </c>
      <c r="M311" s="1"/>
      <c r="N311" s="1"/>
      <c r="R311" s="1"/>
      <c r="S311" s="1">
        <v>1</v>
      </c>
    </row>
    <row r="312" ht="18.75" hidden="1" spans="2:19">
      <c r="B312" s="3">
        <v>0</v>
      </c>
      <c r="C312" s="4">
        <v>3157500</v>
      </c>
      <c r="D312" s="5">
        <v>3157500</v>
      </c>
      <c r="E312" s="4">
        <v>0</v>
      </c>
      <c r="F312" s="5">
        <v>3157500</v>
      </c>
      <c r="H312" s="1">
        <v>4</v>
      </c>
      <c r="I312" s="6">
        <v>44411</v>
      </c>
      <c r="J312" s="13" t="s">
        <v>332</v>
      </c>
      <c r="K312" s="1" t="s">
        <v>20</v>
      </c>
      <c r="M312" s="1"/>
      <c r="N312" s="1"/>
      <c r="R312" s="1"/>
      <c r="S312" s="1">
        <v>1</v>
      </c>
    </row>
    <row r="313" ht="18.75" hidden="1" spans="2:19">
      <c r="B313" s="3">
        <v>0</v>
      </c>
      <c r="C313" s="4">
        <v>27446974.6280991</v>
      </c>
      <c r="D313" s="5">
        <v>26568671.44</v>
      </c>
      <c r="E313" s="4">
        <v>3.2</v>
      </c>
      <c r="F313" s="5">
        <v>26568671.44</v>
      </c>
      <c r="H313" s="1">
        <v>201</v>
      </c>
      <c r="I313" s="6">
        <v>44412</v>
      </c>
      <c r="J313" s="13" t="s">
        <v>333</v>
      </c>
      <c r="K313" s="1" t="s">
        <v>20</v>
      </c>
      <c r="M313" s="1"/>
      <c r="N313" s="1"/>
      <c r="R313" s="1"/>
      <c r="S313" s="1">
        <v>1</v>
      </c>
    </row>
    <row r="314" ht="18.75" hidden="1" spans="2:19">
      <c r="B314" s="3">
        <v>0</v>
      </c>
      <c r="C314" s="4">
        <v>7233064.75</v>
      </c>
      <c r="D314" s="5">
        <v>7233064.75</v>
      </c>
      <c r="E314" s="4">
        <v>0</v>
      </c>
      <c r="F314" s="5">
        <v>7233064.75</v>
      </c>
      <c r="H314" s="1">
        <v>11</v>
      </c>
      <c r="I314" s="6">
        <v>44412</v>
      </c>
      <c r="J314" s="13" t="s">
        <v>334</v>
      </c>
      <c r="K314" s="1" t="s">
        <v>20</v>
      </c>
      <c r="M314" s="1"/>
      <c r="N314" s="1"/>
      <c r="R314" s="1"/>
      <c r="S314" s="1">
        <v>1</v>
      </c>
    </row>
    <row r="315" ht="18.75" hidden="1" spans="2:19">
      <c r="B315" s="3">
        <v>0</v>
      </c>
      <c r="C315" s="4">
        <v>0</v>
      </c>
      <c r="D315" s="5">
        <v>0</v>
      </c>
      <c r="E315" s="4">
        <v>0</v>
      </c>
      <c r="F315" s="5">
        <v>0</v>
      </c>
      <c r="H315" s="1">
        <v>3</v>
      </c>
      <c r="I315" s="6">
        <v>44412</v>
      </c>
      <c r="J315" s="13" t="s">
        <v>335</v>
      </c>
      <c r="K315" s="1" t="s">
        <v>20</v>
      </c>
      <c r="M315" s="1"/>
      <c r="N315" s="1"/>
      <c r="R315" s="1"/>
      <c r="S315" s="1">
        <v>1</v>
      </c>
    </row>
    <row r="316" ht="18.75" hidden="1" spans="2:19">
      <c r="B316" s="3">
        <v>0</v>
      </c>
      <c r="C316" s="4">
        <v>36070097.1016042</v>
      </c>
      <c r="D316" s="5">
        <v>33725540.79</v>
      </c>
      <c r="E316" s="4">
        <v>6.5</v>
      </c>
      <c r="F316" s="5">
        <v>33725540.79</v>
      </c>
      <c r="H316" s="1">
        <v>194</v>
      </c>
      <c r="I316" s="6">
        <v>44413</v>
      </c>
      <c r="J316" s="13" t="s">
        <v>336</v>
      </c>
      <c r="K316" s="1" t="s">
        <v>20</v>
      </c>
      <c r="M316" s="1"/>
      <c r="N316" s="1"/>
      <c r="R316" s="1"/>
      <c r="S316" s="1">
        <v>1</v>
      </c>
    </row>
    <row r="317" ht="18.75" hidden="1" spans="2:19">
      <c r="B317" s="3">
        <v>0</v>
      </c>
      <c r="C317" s="4">
        <v>6007324.6637744</v>
      </c>
      <c r="D317" s="5">
        <v>5538753.34</v>
      </c>
      <c r="E317" s="4">
        <v>7.8</v>
      </c>
      <c r="F317" s="5">
        <v>5538753.34</v>
      </c>
      <c r="H317" s="1">
        <v>135</v>
      </c>
      <c r="I317" s="6">
        <v>44413</v>
      </c>
      <c r="J317" s="13" t="s">
        <v>337</v>
      </c>
      <c r="K317" s="1" t="s">
        <v>20</v>
      </c>
      <c r="M317" s="1"/>
      <c r="N317" s="1"/>
      <c r="R317" s="1"/>
      <c r="S317" s="1">
        <v>1</v>
      </c>
    </row>
    <row r="318" ht="18.75" hidden="1" spans="2:19">
      <c r="B318" s="3">
        <v>0</v>
      </c>
      <c r="C318" s="4">
        <v>4194438.99782135</v>
      </c>
      <c r="D318" s="5">
        <v>3850495</v>
      </c>
      <c r="E318" s="4">
        <v>8.2</v>
      </c>
      <c r="F318" s="5">
        <v>3850495</v>
      </c>
      <c r="H318" s="1">
        <v>112</v>
      </c>
      <c r="I318" s="6">
        <v>44414</v>
      </c>
      <c r="J318" s="13" t="s">
        <v>338</v>
      </c>
      <c r="K318" s="1" t="s">
        <v>20</v>
      </c>
      <c r="M318" s="1"/>
      <c r="N318" s="1"/>
      <c r="R318" s="1"/>
      <c r="S318" s="1">
        <v>1</v>
      </c>
    </row>
    <row r="319" ht="18.75" hidden="1" spans="2:19">
      <c r="B319" s="3">
        <v>0</v>
      </c>
      <c r="C319" s="4">
        <v>0</v>
      </c>
      <c r="D319" s="5">
        <v>0</v>
      </c>
      <c r="E319" s="4">
        <v>0</v>
      </c>
      <c r="F319" s="5">
        <v>0</v>
      </c>
      <c r="H319" s="1">
        <v>4</v>
      </c>
      <c r="I319" s="6">
        <v>44414</v>
      </c>
      <c r="J319" s="13" t="s">
        <v>339</v>
      </c>
      <c r="K319" s="1" t="s">
        <v>20</v>
      </c>
      <c r="M319" s="1"/>
      <c r="N319" s="1"/>
      <c r="R319" s="1"/>
      <c r="S319" s="1">
        <v>1</v>
      </c>
    </row>
    <row r="320" ht="18.75" hidden="1" spans="2:19">
      <c r="B320" s="3">
        <v>0</v>
      </c>
      <c r="C320" s="4">
        <v>10692322.9999999</v>
      </c>
      <c r="D320" s="5">
        <v>9623090.7</v>
      </c>
      <c r="E320" s="4">
        <v>10</v>
      </c>
      <c r="F320" s="5">
        <v>9623090.7</v>
      </c>
      <c r="H320" s="1">
        <v>220</v>
      </c>
      <c r="I320" s="6">
        <v>44425</v>
      </c>
      <c r="J320" s="13" t="s">
        <v>340</v>
      </c>
      <c r="K320" s="1" t="s">
        <v>20</v>
      </c>
      <c r="M320" s="1"/>
      <c r="N320" s="1"/>
      <c r="R320" s="1"/>
      <c r="S320" s="1">
        <v>1</v>
      </c>
    </row>
    <row r="321" ht="18.75" hidden="1" spans="2:19">
      <c r="B321" s="3">
        <v>0</v>
      </c>
      <c r="C321" s="4">
        <v>4706439.12345679</v>
      </c>
      <c r="D321" s="5">
        <v>3812215.69</v>
      </c>
      <c r="E321" s="4">
        <v>19</v>
      </c>
      <c r="F321" s="5">
        <v>3812215.69</v>
      </c>
      <c r="H321" s="1">
        <v>95</v>
      </c>
      <c r="I321" s="6">
        <v>44425</v>
      </c>
      <c r="J321" s="13" t="s">
        <v>341</v>
      </c>
      <c r="K321" s="1" t="s">
        <v>20</v>
      </c>
      <c r="M321" s="1"/>
      <c r="N321" s="1"/>
      <c r="R321" s="1"/>
      <c r="S321" s="1">
        <v>1</v>
      </c>
    </row>
    <row r="322" ht="18.75" hidden="1" spans="2:19">
      <c r="B322" s="3">
        <v>0</v>
      </c>
      <c r="C322" s="4">
        <v>5757809.40463065</v>
      </c>
      <c r="D322" s="5">
        <v>5222333.13</v>
      </c>
      <c r="E322" s="4">
        <v>9.3</v>
      </c>
      <c r="F322" s="5">
        <v>5222333.13</v>
      </c>
      <c r="H322" s="1">
        <v>183</v>
      </c>
      <c r="I322" s="6">
        <v>44426</v>
      </c>
      <c r="J322" s="13" t="s">
        <v>342</v>
      </c>
      <c r="K322" s="1" t="s">
        <v>20</v>
      </c>
      <c r="M322" s="1"/>
      <c r="N322" s="1"/>
      <c r="R322" s="1"/>
      <c r="S322" s="1">
        <v>1</v>
      </c>
    </row>
    <row r="323" ht="18.75" hidden="1" spans="2:19">
      <c r="B323" s="3">
        <v>0</v>
      </c>
      <c r="C323" s="4">
        <v>0</v>
      </c>
      <c r="D323" s="5">
        <v>0</v>
      </c>
      <c r="E323" s="4">
        <v>0</v>
      </c>
      <c r="F323" s="5">
        <v>0</v>
      </c>
      <c r="H323" s="1">
        <v>7</v>
      </c>
      <c r="I323" s="6">
        <v>44426</v>
      </c>
      <c r="J323" s="13" t="s">
        <v>343</v>
      </c>
      <c r="K323" s="1" t="s">
        <v>20</v>
      </c>
      <c r="M323" s="1"/>
      <c r="N323" s="1"/>
      <c r="R323" s="1"/>
      <c r="S323" s="1">
        <v>1</v>
      </c>
    </row>
    <row r="324" ht="18.75" hidden="1" spans="2:19">
      <c r="B324" s="3">
        <v>0</v>
      </c>
      <c r="C324" s="4">
        <v>11979736.0042735</v>
      </c>
      <c r="D324" s="5">
        <v>11213032.9</v>
      </c>
      <c r="E324" s="4">
        <v>6.4</v>
      </c>
      <c r="F324" s="5">
        <v>11213032.9</v>
      </c>
      <c r="H324" s="1">
        <v>220</v>
      </c>
      <c r="I324" s="6">
        <v>44427</v>
      </c>
      <c r="J324" s="13" t="s">
        <v>344</v>
      </c>
      <c r="K324" s="1" t="s">
        <v>20</v>
      </c>
      <c r="M324" s="1"/>
      <c r="N324" s="1"/>
      <c r="R324" s="1"/>
      <c r="S324" s="1">
        <v>1</v>
      </c>
    </row>
    <row r="325" ht="18.75" hidden="1" spans="2:19">
      <c r="B325" s="3">
        <v>0</v>
      </c>
      <c r="C325" s="4">
        <v>5876843.19474835</v>
      </c>
      <c r="D325" s="5">
        <v>5371434.68</v>
      </c>
      <c r="E325" s="4">
        <v>8.6</v>
      </c>
      <c r="F325" s="5">
        <v>5371434.68</v>
      </c>
      <c r="H325" s="1">
        <v>189</v>
      </c>
      <c r="I325" s="6">
        <v>44427</v>
      </c>
      <c r="J325" s="13" t="s">
        <v>345</v>
      </c>
      <c r="K325" s="1" t="s">
        <v>20</v>
      </c>
      <c r="M325" s="1"/>
      <c r="N325" s="1"/>
      <c r="R325" s="1"/>
      <c r="S325" s="1">
        <v>1</v>
      </c>
    </row>
    <row r="326" ht="18.75" hidden="1" spans="2:19">
      <c r="B326" s="3">
        <v>0</v>
      </c>
      <c r="C326" s="4">
        <v>0</v>
      </c>
      <c r="D326" s="5">
        <v>0</v>
      </c>
      <c r="E326" s="4">
        <v>0</v>
      </c>
      <c r="F326" s="5">
        <v>0</v>
      </c>
      <c r="H326" s="1">
        <v>9</v>
      </c>
      <c r="I326" s="6">
        <v>44427</v>
      </c>
      <c r="J326" s="13" t="s">
        <v>346</v>
      </c>
      <c r="K326" s="1" t="s">
        <v>20</v>
      </c>
      <c r="M326" s="1"/>
      <c r="N326" s="1"/>
      <c r="R326" s="1"/>
      <c r="S326" s="1">
        <v>1</v>
      </c>
    </row>
    <row r="327" ht="18.75" hidden="1" spans="2:19">
      <c r="B327" s="3">
        <v>0</v>
      </c>
      <c r="C327" s="4">
        <v>0</v>
      </c>
      <c r="D327" s="5">
        <v>0</v>
      </c>
      <c r="E327" s="4">
        <v>0</v>
      </c>
      <c r="F327" s="5">
        <v>0</v>
      </c>
      <c r="H327" s="1">
        <v>4</v>
      </c>
      <c r="I327" s="6">
        <v>44428</v>
      </c>
      <c r="J327" s="13" t="s">
        <v>347</v>
      </c>
      <c r="K327" s="1" t="s">
        <v>20</v>
      </c>
      <c r="M327" s="1"/>
      <c r="N327" s="1"/>
      <c r="R327" s="1"/>
      <c r="S327" s="1">
        <v>1</v>
      </c>
    </row>
    <row r="328" ht="18.75" hidden="1" spans="2:19">
      <c r="B328" s="3">
        <v>0</v>
      </c>
      <c r="C328" s="4">
        <v>22488903.9978331</v>
      </c>
      <c r="D328" s="5">
        <v>20757258.39</v>
      </c>
      <c r="E328" s="4">
        <v>7.7</v>
      </c>
      <c r="F328" s="5">
        <v>20757258.39</v>
      </c>
      <c r="H328" s="1">
        <v>193</v>
      </c>
      <c r="I328" s="6">
        <v>44431</v>
      </c>
      <c r="J328" s="13" t="s">
        <v>348</v>
      </c>
      <c r="K328" s="1" t="s">
        <v>20</v>
      </c>
      <c r="M328" s="1"/>
      <c r="N328" s="1"/>
      <c r="R328" s="1"/>
      <c r="S328" s="1">
        <v>1</v>
      </c>
    </row>
    <row r="329" ht="18.75" hidden="1" spans="2:19">
      <c r="B329" s="3">
        <v>0</v>
      </c>
      <c r="C329" s="4">
        <v>10656030.0993377</v>
      </c>
      <c r="D329" s="5">
        <v>9654363.27</v>
      </c>
      <c r="E329" s="4">
        <v>9.4</v>
      </c>
      <c r="F329" s="5">
        <v>9654363.27</v>
      </c>
      <c r="H329" s="1">
        <v>238</v>
      </c>
      <c r="I329" s="6">
        <v>44431</v>
      </c>
      <c r="J329" s="13" t="s">
        <v>349</v>
      </c>
      <c r="K329" s="1" t="s">
        <v>20</v>
      </c>
      <c r="M329" s="1"/>
      <c r="N329" s="1"/>
      <c r="R329" s="1"/>
      <c r="S329" s="1">
        <v>1</v>
      </c>
    </row>
    <row r="330" ht="18.75" hidden="1" spans="2:19">
      <c r="B330" s="3">
        <v>0</v>
      </c>
      <c r="C330" s="4">
        <v>26007996.8115942</v>
      </c>
      <c r="D330" s="5">
        <v>23329173.14</v>
      </c>
      <c r="E330" s="4">
        <v>10.3</v>
      </c>
      <c r="F330" s="5">
        <v>23329173.14</v>
      </c>
      <c r="H330" s="1">
        <v>118</v>
      </c>
      <c r="I330" s="6">
        <v>44431</v>
      </c>
      <c r="J330" s="13" t="s">
        <v>350</v>
      </c>
      <c r="K330" s="1" t="s">
        <v>20</v>
      </c>
      <c r="M330" s="1"/>
      <c r="N330" s="1"/>
      <c r="R330" s="1"/>
      <c r="S330" s="1">
        <v>1</v>
      </c>
    </row>
    <row r="331" ht="18.75" hidden="1" spans="2:19">
      <c r="B331" s="3">
        <v>0</v>
      </c>
      <c r="C331" s="4">
        <v>0</v>
      </c>
      <c r="D331" s="5">
        <v>0</v>
      </c>
      <c r="E331" s="4">
        <v>0</v>
      </c>
      <c r="F331" s="5">
        <v>0</v>
      </c>
      <c r="H331" s="1">
        <v>3</v>
      </c>
      <c r="I331" s="6">
        <v>44432</v>
      </c>
      <c r="J331" s="13" t="s">
        <v>351</v>
      </c>
      <c r="K331" s="1" t="s">
        <v>20</v>
      </c>
      <c r="M331" s="1"/>
      <c r="N331" s="1"/>
      <c r="R331" s="1"/>
      <c r="S331" s="1">
        <v>1</v>
      </c>
    </row>
    <row r="332" ht="18.75" hidden="1" spans="2:19">
      <c r="B332" s="3">
        <v>0</v>
      </c>
      <c r="C332" s="4">
        <v>0</v>
      </c>
      <c r="D332" s="5">
        <v>0</v>
      </c>
      <c r="E332" s="4">
        <v>0</v>
      </c>
      <c r="F332" s="5">
        <v>0</v>
      </c>
      <c r="H332" s="1">
        <v>4</v>
      </c>
      <c r="I332" s="6">
        <v>44433</v>
      </c>
      <c r="J332" s="13" t="s">
        <v>352</v>
      </c>
      <c r="K332" s="1" t="s">
        <v>20</v>
      </c>
      <c r="M332" s="1"/>
      <c r="N332" s="1"/>
      <c r="R332" s="1"/>
      <c r="S332" s="1">
        <v>1</v>
      </c>
    </row>
    <row r="333" ht="18.75" hidden="1" spans="2:19">
      <c r="B333" s="3">
        <v>0</v>
      </c>
      <c r="C333" s="4">
        <v>0</v>
      </c>
      <c r="D333" s="5">
        <v>0</v>
      </c>
      <c r="E333" s="4">
        <v>0</v>
      </c>
      <c r="F333" s="5">
        <v>0</v>
      </c>
      <c r="H333" s="1">
        <v>5</v>
      </c>
      <c r="I333" s="6">
        <v>44434</v>
      </c>
      <c r="J333" s="13" t="s">
        <v>353</v>
      </c>
      <c r="K333" s="1" t="s">
        <v>20</v>
      </c>
      <c r="M333" s="1"/>
      <c r="N333" s="1"/>
      <c r="R333" s="1"/>
      <c r="S333" s="1">
        <v>1</v>
      </c>
    </row>
    <row r="334" ht="18.75" hidden="1" spans="2:19">
      <c r="B334" s="3">
        <v>0</v>
      </c>
      <c r="C334" s="4">
        <v>6229475.25296017</v>
      </c>
      <c r="D334" s="5">
        <v>5787182.51</v>
      </c>
      <c r="E334" s="4">
        <v>7.1</v>
      </c>
      <c r="F334" s="5">
        <v>5787182.51</v>
      </c>
      <c r="H334" s="1">
        <v>204</v>
      </c>
      <c r="I334" s="6">
        <v>44435</v>
      </c>
      <c r="J334" s="13" t="s">
        <v>354</v>
      </c>
      <c r="K334" s="1" t="s">
        <v>20</v>
      </c>
      <c r="M334" s="1"/>
      <c r="N334" s="1"/>
      <c r="R334" s="1"/>
      <c r="S334" s="1">
        <v>1</v>
      </c>
    </row>
    <row r="335" ht="18.75" hidden="1" spans="2:19">
      <c r="B335" s="3">
        <v>0</v>
      </c>
      <c r="C335" s="4">
        <v>32245541.9978632</v>
      </c>
      <c r="D335" s="5">
        <v>30181827.31</v>
      </c>
      <c r="E335" s="4">
        <v>6.4</v>
      </c>
      <c r="F335" s="5">
        <v>30181827.31</v>
      </c>
      <c r="H335" s="1">
        <v>210</v>
      </c>
      <c r="I335" s="6">
        <v>44435</v>
      </c>
      <c r="J335" s="13" t="s">
        <v>355</v>
      </c>
      <c r="K335" s="1" t="s">
        <v>20</v>
      </c>
      <c r="M335" s="1"/>
      <c r="N335" s="1"/>
      <c r="R335" s="1"/>
      <c r="S335" s="1">
        <v>1</v>
      </c>
    </row>
    <row r="336" ht="18.75" hidden="1" spans="2:19">
      <c r="B336" s="3">
        <v>0</v>
      </c>
      <c r="C336" s="4">
        <v>33174415</v>
      </c>
      <c r="D336" s="5">
        <v>29392531.69</v>
      </c>
      <c r="E336" s="4">
        <v>11.4</v>
      </c>
      <c r="F336" s="5">
        <v>29392531.69</v>
      </c>
      <c r="H336" s="1">
        <v>108</v>
      </c>
      <c r="I336" s="6">
        <v>44435</v>
      </c>
      <c r="J336" s="13" t="s">
        <v>356</v>
      </c>
      <c r="K336" s="1" t="s">
        <v>20</v>
      </c>
      <c r="M336" s="1"/>
      <c r="N336" s="1"/>
      <c r="R336" s="1"/>
      <c r="S336" s="1">
        <v>1</v>
      </c>
    </row>
    <row r="337" ht="18.75" hidden="1" spans="2:19">
      <c r="B337" s="3">
        <v>0</v>
      </c>
      <c r="C337" s="4">
        <v>83405892.0132013</v>
      </c>
      <c r="D337" s="5">
        <v>75815955.84</v>
      </c>
      <c r="E337" s="4">
        <v>9.1</v>
      </c>
      <c r="F337" s="5">
        <v>75815955.84</v>
      </c>
      <c r="H337" s="1">
        <v>71</v>
      </c>
      <c r="I337" s="6">
        <v>44437</v>
      </c>
      <c r="J337" s="13" t="s">
        <v>357</v>
      </c>
      <c r="K337" s="1" t="s">
        <v>20</v>
      </c>
      <c r="M337" s="1"/>
      <c r="N337" s="1"/>
      <c r="R337" s="1"/>
      <c r="S337" s="1">
        <v>1</v>
      </c>
    </row>
    <row r="338" ht="18.75" hidden="1" spans="2:19">
      <c r="B338" s="3">
        <v>0</v>
      </c>
      <c r="C338" s="4">
        <v>5584204.00216919</v>
      </c>
      <c r="D338" s="5">
        <v>5148636.09</v>
      </c>
      <c r="E338" s="4">
        <v>7.8</v>
      </c>
      <c r="F338" s="5">
        <v>5148636.09</v>
      </c>
      <c r="H338" s="1">
        <v>43</v>
      </c>
      <c r="I338" s="6">
        <v>44438</v>
      </c>
      <c r="J338" s="13" t="s">
        <v>358</v>
      </c>
      <c r="K338" s="1" t="s">
        <v>20</v>
      </c>
      <c r="M338" s="1"/>
      <c r="N338" s="1"/>
      <c r="R338" s="1"/>
      <c r="S338" s="1">
        <v>1</v>
      </c>
    </row>
    <row r="339" ht="18.75" hidden="1" spans="2:19">
      <c r="B339" s="3">
        <v>0</v>
      </c>
      <c r="C339" s="4">
        <v>0</v>
      </c>
      <c r="D339" s="5">
        <v>0</v>
      </c>
      <c r="E339" s="4">
        <v>0</v>
      </c>
      <c r="F339" s="5">
        <v>0</v>
      </c>
      <c r="H339" s="1">
        <v>9</v>
      </c>
      <c r="I339" s="6">
        <v>44438</v>
      </c>
      <c r="J339" s="13" t="s">
        <v>359</v>
      </c>
      <c r="K339" s="1" t="s">
        <v>20</v>
      </c>
      <c r="M339" s="1"/>
      <c r="N339" s="1"/>
      <c r="R339" s="1"/>
      <c r="S339" s="1">
        <v>1</v>
      </c>
    </row>
    <row r="340" ht="18.75" hidden="1" spans="2:19">
      <c r="B340" s="3">
        <v>0</v>
      </c>
      <c r="C340" s="4">
        <v>0</v>
      </c>
      <c r="D340" s="5">
        <v>0</v>
      </c>
      <c r="E340" s="4">
        <v>0</v>
      </c>
      <c r="F340" s="5">
        <v>0</v>
      </c>
      <c r="H340" s="1">
        <v>8</v>
      </c>
      <c r="I340" s="6">
        <v>44439</v>
      </c>
      <c r="J340" s="13" t="s">
        <v>360</v>
      </c>
      <c r="K340" s="1" t="s">
        <v>20</v>
      </c>
      <c r="M340" s="1"/>
      <c r="N340" s="1"/>
      <c r="R340" s="1"/>
      <c r="S340" s="1">
        <v>1</v>
      </c>
    </row>
    <row r="341" ht="18.75" hidden="1" spans="2:19">
      <c r="B341" s="3">
        <v>0</v>
      </c>
      <c r="C341" s="4">
        <v>0</v>
      </c>
      <c r="D341" s="5">
        <v>0</v>
      </c>
      <c r="E341" s="4">
        <v>0</v>
      </c>
      <c r="F341" s="5">
        <v>0</v>
      </c>
      <c r="H341" s="1">
        <v>4</v>
      </c>
      <c r="I341" s="6">
        <v>44440</v>
      </c>
      <c r="J341" s="13" t="s">
        <v>361</v>
      </c>
      <c r="K341" s="1" t="s">
        <v>20</v>
      </c>
      <c r="M341" s="1"/>
      <c r="N341" s="1"/>
      <c r="R341" s="1"/>
      <c r="S341" s="1">
        <v>1</v>
      </c>
    </row>
    <row r="342" ht="18.75" hidden="1" spans="2:19">
      <c r="B342" s="3">
        <v>0</v>
      </c>
      <c r="C342" s="4">
        <v>8379233.99568034</v>
      </c>
      <c r="D342" s="5">
        <v>7759170.68</v>
      </c>
      <c r="E342" s="4">
        <v>7.4</v>
      </c>
      <c r="F342" s="5">
        <v>7759170.68</v>
      </c>
      <c r="H342" s="1">
        <v>207</v>
      </c>
      <c r="I342" s="6">
        <v>44441</v>
      </c>
      <c r="J342" s="13" t="s">
        <v>362</v>
      </c>
      <c r="K342" s="1" t="s">
        <v>20</v>
      </c>
      <c r="M342" s="1"/>
      <c r="N342" s="1"/>
      <c r="R342" s="1"/>
      <c r="S342" s="1">
        <v>1</v>
      </c>
    </row>
    <row r="343" ht="18.75" hidden="1" spans="2:19">
      <c r="B343" s="3">
        <v>0</v>
      </c>
      <c r="C343" s="4">
        <v>1403402</v>
      </c>
      <c r="D343" s="5">
        <v>1403402</v>
      </c>
      <c r="E343" s="4">
        <v>0</v>
      </c>
      <c r="F343" s="5">
        <v>1403402</v>
      </c>
      <c r="H343" s="1">
        <v>4</v>
      </c>
      <c r="I343" s="6">
        <v>44441</v>
      </c>
      <c r="J343" s="13" t="s">
        <v>363</v>
      </c>
      <c r="K343" s="1" t="s">
        <v>20</v>
      </c>
      <c r="M343" s="1"/>
      <c r="N343" s="1"/>
      <c r="R343" s="1"/>
      <c r="S343" s="1">
        <v>1</v>
      </c>
    </row>
    <row r="344" ht="18.75" hidden="1" spans="2:19">
      <c r="B344" s="3">
        <v>0</v>
      </c>
      <c r="C344" s="4">
        <v>0</v>
      </c>
      <c r="D344" s="5">
        <v>0</v>
      </c>
      <c r="E344" s="4">
        <v>0</v>
      </c>
      <c r="F344" s="5">
        <v>0</v>
      </c>
      <c r="H344" s="1">
        <v>1</v>
      </c>
      <c r="I344" s="6">
        <v>44442</v>
      </c>
      <c r="J344" s="13" t="s">
        <v>364</v>
      </c>
      <c r="K344" s="1" t="s">
        <v>20</v>
      </c>
      <c r="M344" s="1"/>
      <c r="N344" s="1"/>
      <c r="R344" s="1"/>
      <c r="S344" s="1">
        <v>1</v>
      </c>
    </row>
    <row r="345" ht="18.75" hidden="1" spans="2:19">
      <c r="B345" s="3">
        <v>0</v>
      </c>
      <c r="C345" s="4">
        <v>6244985.9977827</v>
      </c>
      <c r="D345" s="5">
        <v>5632977.37</v>
      </c>
      <c r="E345" s="4">
        <v>9.8</v>
      </c>
      <c r="F345" s="5">
        <v>5632977.37</v>
      </c>
      <c r="H345" s="1">
        <v>41</v>
      </c>
      <c r="I345" s="6">
        <v>44445</v>
      </c>
      <c r="J345" s="13" t="s">
        <v>365</v>
      </c>
      <c r="K345" s="1" t="s">
        <v>20</v>
      </c>
      <c r="M345" s="1"/>
      <c r="N345" s="1"/>
      <c r="R345" s="1"/>
      <c r="S345" s="1">
        <v>1</v>
      </c>
    </row>
    <row r="346" ht="18.75" hidden="1" spans="2:19">
      <c r="B346" s="3">
        <v>0</v>
      </c>
      <c r="C346" s="4">
        <v>17530599.0052356</v>
      </c>
      <c r="D346" s="5">
        <v>16741722.05</v>
      </c>
      <c r="E346" s="4">
        <v>4.5</v>
      </c>
      <c r="F346" s="5">
        <v>16741722.05</v>
      </c>
      <c r="H346" s="1">
        <v>179</v>
      </c>
      <c r="I346" s="6">
        <v>44445</v>
      </c>
      <c r="J346" s="13" t="s">
        <v>366</v>
      </c>
      <c r="K346" s="1" t="s">
        <v>20</v>
      </c>
      <c r="M346" s="1"/>
      <c r="N346" s="1"/>
      <c r="R346" s="1"/>
      <c r="S346" s="1">
        <v>1</v>
      </c>
    </row>
    <row r="347" ht="18.75" hidden="1" spans="2:19">
      <c r="B347" s="3">
        <v>0</v>
      </c>
      <c r="C347" s="4">
        <v>7832553.0044843</v>
      </c>
      <c r="D347" s="5">
        <v>6986637.28</v>
      </c>
      <c r="E347" s="4">
        <v>10.8</v>
      </c>
      <c r="F347" s="5">
        <v>6986637.28</v>
      </c>
      <c r="H347" s="1">
        <v>196</v>
      </c>
      <c r="I347" s="6">
        <v>44445</v>
      </c>
      <c r="J347" s="13" t="s">
        <v>367</v>
      </c>
      <c r="K347" s="1" t="s">
        <v>20</v>
      </c>
      <c r="M347" s="1"/>
      <c r="N347" s="1"/>
      <c r="R347" s="1"/>
      <c r="S347" s="1">
        <v>1</v>
      </c>
    </row>
    <row r="348" ht="18.75" hidden="1" spans="2:19">
      <c r="B348" s="3">
        <v>0</v>
      </c>
      <c r="C348" s="4">
        <v>0</v>
      </c>
      <c r="D348" s="5">
        <v>0</v>
      </c>
      <c r="E348" s="4">
        <v>0</v>
      </c>
      <c r="F348" s="5">
        <v>0</v>
      </c>
      <c r="H348" s="1">
        <v>3</v>
      </c>
      <c r="I348" s="6">
        <v>44445</v>
      </c>
      <c r="J348" s="13" t="s">
        <v>368</v>
      </c>
      <c r="K348" s="1" t="s">
        <v>20</v>
      </c>
      <c r="M348" s="1"/>
      <c r="N348" s="1"/>
      <c r="R348" s="1"/>
      <c r="S348" s="1">
        <v>1</v>
      </c>
    </row>
    <row r="349" ht="18.75" hidden="1" spans="1:20">
      <c r="A349" s="10"/>
      <c r="B349" s="3">
        <v>0</v>
      </c>
      <c r="C349" s="4">
        <v>16773016.3192904</v>
      </c>
      <c r="D349" s="5">
        <v>15129260.72</v>
      </c>
      <c r="E349" s="4">
        <v>9.8</v>
      </c>
      <c r="F349" s="5">
        <v>15129260.72</v>
      </c>
      <c r="H349" s="1">
        <v>191</v>
      </c>
      <c r="I349" s="6">
        <v>44446</v>
      </c>
      <c r="J349" s="13" t="s">
        <v>369</v>
      </c>
      <c r="K349" s="1" t="s">
        <v>20</v>
      </c>
      <c r="L349" s="10"/>
      <c r="M349" s="10"/>
      <c r="N349" s="10"/>
      <c r="O349" s="10"/>
      <c r="P349" s="10"/>
      <c r="Q349" s="10"/>
      <c r="R349" s="10"/>
      <c r="S349" s="1">
        <v>1</v>
      </c>
      <c r="T349" s="10"/>
    </row>
    <row r="350" ht="18.75" hidden="1" spans="2:19">
      <c r="B350" s="3">
        <v>0</v>
      </c>
      <c r="C350" s="4">
        <v>9846333</v>
      </c>
      <c r="D350" s="5">
        <v>9354016.35</v>
      </c>
      <c r="E350" s="4">
        <v>5</v>
      </c>
      <c r="F350" s="5">
        <v>9354016.35</v>
      </c>
      <c r="H350" s="1">
        <v>149</v>
      </c>
      <c r="I350" s="6">
        <v>44448</v>
      </c>
      <c r="J350" s="13" t="s">
        <v>370</v>
      </c>
      <c r="K350" s="1" t="s">
        <v>20</v>
      </c>
      <c r="M350" s="1"/>
      <c r="N350" s="1"/>
      <c r="R350" s="1"/>
      <c r="S350" s="1">
        <v>1</v>
      </c>
    </row>
    <row r="351" ht="18.75" hidden="1" spans="2:19">
      <c r="B351" s="3">
        <v>0</v>
      </c>
      <c r="C351" s="4">
        <v>6583155.99999999</v>
      </c>
      <c r="D351" s="5">
        <v>5826093.06</v>
      </c>
      <c r="E351" s="4">
        <v>11.5</v>
      </c>
      <c r="F351" s="5">
        <v>5826093.06</v>
      </c>
      <c r="H351" s="1">
        <v>189</v>
      </c>
      <c r="I351" s="6">
        <v>44448</v>
      </c>
      <c r="J351" s="13" t="s">
        <v>371</v>
      </c>
      <c r="K351" s="1" t="s">
        <v>20</v>
      </c>
      <c r="M351" s="1"/>
      <c r="N351" s="1"/>
      <c r="R351" s="1"/>
      <c r="S351" s="1">
        <v>1</v>
      </c>
    </row>
    <row r="352" ht="18.75" hidden="1" spans="2:19">
      <c r="B352" s="3">
        <v>0</v>
      </c>
      <c r="C352" s="4">
        <v>0</v>
      </c>
      <c r="D352" s="5">
        <v>0</v>
      </c>
      <c r="E352" s="4">
        <v>0</v>
      </c>
      <c r="F352" s="5">
        <v>0</v>
      </c>
      <c r="H352" s="1">
        <v>3</v>
      </c>
      <c r="I352" s="6">
        <v>44448</v>
      </c>
      <c r="J352" s="13" t="s">
        <v>372</v>
      </c>
      <c r="K352" s="1" t="s">
        <v>20</v>
      </c>
      <c r="M352" s="1"/>
      <c r="N352" s="1"/>
      <c r="R352" s="1"/>
      <c r="S352" s="1">
        <v>1</v>
      </c>
    </row>
    <row r="353" ht="18.75" hidden="1" spans="2:19">
      <c r="B353" s="3">
        <v>0</v>
      </c>
      <c r="C353" s="4">
        <v>0</v>
      </c>
      <c r="D353" s="5">
        <v>0</v>
      </c>
      <c r="E353" s="4">
        <v>0</v>
      </c>
      <c r="F353" s="5">
        <v>0</v>
      </c>
      <c r="H353" s="1">
        <v>5</v>
      </c>
      <c r="I353" s="6">
        <v>44448</v>
      </c>
      <c r="J353" s="13" t="s">
        <v>373</v>
      </c>
      <c r="K353" s="1" t="s">
        <v>20</v>
      </c>
      <c r="M353" s="1"/>
      <c r="N353" s="1"/>
      <c r="R353" s="1"/>
      <c r="S353" s="1">
        <v>1</v>
      </c>
    </row>
    <row r="354" ht="18.75" hidden="1" spans="2:19">
      <c r="B354" s="3">
        <v>0</v>
      </c>
      <c r="C354" s="4">
        <v>10000439.4783573</v>
      </c>
      <c r="D354" s="5">
        <v>9010395.97</v>
      </c>
      <c r="E354" s="4">
        <v>9.9</v>
      </c>
      <c r="F354" s="5">
        <v>9010395.97</v>
      </c>
      <c r="H354" s="1">
        <v>222</v>
      </c>
      <c r="I354" s="6">
        <v>44449</v>
      </c>
      <c r="J354" s="13" t="s">
        <v>374</v>
      </c>
      <c r="K354" s="1" t="s">
        <v>20</v>
      </c>
      <c r="M354" s="1"/>
      <c r="N354" s="1"/>
      <c r="R354" s="1"/>
      <c r="S354" s="1">
        <v>1</v>
      </c>
    </row>
    <row r="355" ht="18.75" hidden="1" spans="2:19">
      <c r="B355" s="3">
        <v>0</v>
      </c>
      <c r="C355" s="4">
        <v>6364099.23076923</v>
      </c>
      <c r="D355" s="5">
        <v>5956796.88</v>
      </c>
      <c r="E355" s="4">
        <v>6.4</v>
      </c>
      <c r="F355" s="5">
        <v>5956796.88</v>
      </c>
      <c r="H355" s="1">
        <v>112</v>
      </c>
      <c r="I355" s="6">
        <v>44449</v>
      </c>
      <c r="J355" s="13" t="s">
        <v>375</v>
      </c>
      <c r="K355" s="1" t="s">
        <v>20</v>
      </c>
      <c r="M355" s="1"/>
      <c r="N355" s="1"/>
      <c r="R355" s="1"/>
      <c r="S355" s="1">
        <v>1</v>
      </c>
    </row>
    <row r="356" ht="18.75" hidden="1" spans="2:19">
      <c r="B356" s="3">
        <v>0</v>
      </c>
      <c r="C356" s="4">
        <v>24551214.8888888</v>
      </c>
      <c r="D356" s="5">
        <v>22096093.4</v>
      </c>
      <c r="E356" s="4">
        <v>10</v>
      </c>
      <c r="F356" s="5">
        <v>22096093.4</v>
      </c>
      <c r="H356" s="1">
        <v>254</v>
      </c>
      <c r="I356" s="6">
        <v>44452</v>
      </c>
      <c r="J356" s="13" t="s">
        <v>376</v>
      </c>
      <c r="K356" s="1" t="s">
        <v>20</v>
      </c>
      <c r="M356" s="1"/>
      <c r="N356" s="1"/>
      <c r="R356" s="1"/>
      <c r="S356" s="1">
        <v>1</v>
      </c>
    </row>
    <row r="357" ht="18.75" hidden="1" spans="2:19">
      <c r="B357" s="3">
        <v>0</v>
      </c>
      <c r="C357" s="4">
        <v>26645016.1276595</v>
      </c>
      <c r="D357" s="5">
        <v>25046315.16</v>
      </c>
      <c r="E357" s="4">
        <v>6</v>
      </c>
      <c r="F357" s="5">
        <v>25046315.16</v>
      </c>
      <c r="H357" s="1">
        <v>120</v>
      </c>
      <c r="I357" s="6">
        <v>44452</v>
      </c>
      <c r="J357" s="13" t="s">
        <v>377</v>
      </c>
      <c r="K357" s="1" t="s">
        <v>20</v>
      </c>
      <c r="M357" s="1"/>
      <c r="N357" s="1"/>
      <c r="R357" s="1"/>
      <c r="S357" s="1">
        <v>1</v>
      </c>
    </row>
    <row r="358" ht="18.75" hidden="1" spans="2:19">
      <c r="B358" s="3">
        <v>0</v>
      </c>
      <c r="C358" s="4">
        <v>5221913.00108342</v>
      </c>
      <c r="D358" s="5">
        <v>4819825.7</v>
      </c>
      <c r="E358" s="4">
        <v>7.7</v>
      </c>
      <c r="F358" s="5">
        <v>4819825.7</v>
      </c>
      <c r="H358" s="1">
        <v>187</v>
      </c>
      <c r="I358" s="6">
        <v>44453</v>
      </c>
      <c r="J358" s="13" t="s">
        <v>378</v>
      </c>
      <c r="K358" s="1" t="s">
        <v>20</v>
      </c>
      <c r="M358" s="1"/>
      <c r="N358" s="1"/>
      <c r="R358" s="1"/>
      <c r="S358" s="1">
        <v>1</v>
      </c>
    </row>
    <row r="359" ht="18.75" hidden="1" spans="2:19">
      <c r="B359" s="3">
        <v>0</v>
      </c>
      <c r="C359" s="4">
        <v>17827946.7296996</v>
      </c>
      <c r="D359" s="5">
        <v>16027324.11</v>
      </c>
      <c r="E359" s="4">
        <v>10.1</v>
      </c>
      <c r="F359" s="5">
        <v>16027324.11</v>
      </c>
      <c r="H359" s="1">
        <v>44</v>
      </c>
      <c r="I359" s="6">
        <v>44453</v>
      </c>
      <c r="J359" s="13" t="s">
        <v>379</v>
      </c>
      <c r="K359" s="1" t="s">
        <v>20</v>
      </c>
      <c r="M359" s="1"/>
      <c r="N359" s="1"/>
      <c r="R359" s="1"/>
      <c r="S359" s="1">
        <v>1</v>
      </c>
    </row>
    <row r="360" ht="18.75" hidden="1" spans="2:19">
      <c r="B360" s="3">
        <v>0</v>
      </c>
      <c r="C360" s="4">
        <v>0</v>
      </c>
      <c r="D360" s="5">
        <v>0</v>
      </c>
      <c r="E360" s="4">
        <v>0</v>
      </c>
      <c r="F360" s="5">
        <v>0</v>
      </c>
      <c r="H360" s="1">
        <v>4</v>
      </c>
      <c r="I360" s="6">
        <v>44454</v>
      </c>
      <c r="J360" s="13" t="s">
        <v>380</v>
      </c>
      <c r="K360" s="1" t="s">
        <v>20</v>
      </c>
      <c r="M360" s="1"/>
      <c r="N360" s="1"/>
      <c r="R360" s="1"/>
      <c r="S360" s="1">
        <v>1</v>
      </c>
    </row>
    <row r="361" ht="18.75" hidden="1" spans="2:19">
      <c r="B361" s="3">
        <v>0</v>
      </c>
      <c r="C361" s="4">
        <v>72878416.002265</v>
      </c>
      <c r="D361" s="5">
        <v>64351641.33</v>
      </c>
      <c r="E361" s="4">
        <v>11.7</v>
      </c>
      <c r="F361" s="5">
        <v>64351641.33</v>
      </c>
      <c r="H361" s="1">
        <v>41</v>
      </c>
      <c r="I361" s="6">
        <v>44455</v>
      </c>
      <c r="J361" s="13" t="s">
        <v>381</v>
      </c>
      <c r="K361" s="1" t="s">
        <v>20</v>
      </c>
      <c r="M361" s="1"/>
      <c r="N361" s="1"/>
      <c r="R361" s="1"/>
      <c r="S361" s="1">
        <v>1</v>
      </c>
    </row>
    <row r="362" ht="18.75" hidden="1" spans="2:19">
      <c r="B362" s="3">
        <v>0</v>
      </c>
      <c r="C362" s="4">
        <v>5288560.99681866</v>
      </c>
      <c r="D362" s="5">
        <v>4987113.02</v>
      </c>
      <c r="E362" s="4">
        <v>5.7</v>
      </c>
      <c r="F362" s="5">
        <v>4987113.02</v>
      </c>
      <c r="H362" s="1">
        <v>92</v>
      </c>
      <c r="I362" s="6">
        <v>44455</v>
      </c>
      <c r="J362" s="13" t="s">
        <v>382</v>
      </c>
      <c r="K362" s="1" t="s">
        <v>20</v>
      </c>
      <c r="M362" s="1"/>
      <c r="N362" s="1"/>
      <c r="R362" s="1"/>
      <c r="S362" s="1">
        <v>1</v>
      </c>
    </row>
    <row r="363" ht="18.75" hidden="1" spans="2:19">
      <c r="B363" s="3">
        <v>0</v>
      </c>
      <c r="C363" s="4">
        <v>0</v>
      </c>
      <c r="D363" s="5">
        <v>0</v>
      </c>
      <c r="E363" s="4">
        <v>0</v>
      </c>
      <c r="F363" s="5">
        <v>0</v>
      </c>
      <c r="H363" s="1">
        <v>3</v>
      </c>
      <c r="I363" s="6">
        <v>44455</v>
      </c>
      <c r="J363" s="13" t="s">
        <v>383</v>
      </c>
      <c r="K363" s="1" t="s">
        <v>20</v>
      </c>
      <c r="M363" s="1"/>
      <c r="N363" s="1"/>
      <c r="R363" s="1"/>
      <c r="S363" s="1">
        <v>1</v>
      </c>
    </row>
    <row r="364" ht="18.75" hidden="1" spans="2:19">
      <c r="B364" s="3">
        <v>0</v>
      </c>
      <c r="C364" s="4">
        <v>0</v>
      </c>
      <c r="D364" s="5">
        <v>0</v>
      </c>
      <c r="E364" s="4">
        <v>0</v>
      </c>
      <c r="F364" s="5">
        <v>0</v>
      </c>
      <c r="H364" s="1">
        <v>3</v>
      </c>
      <c r="I364" s="6">
        <v>44455</v>
      </c>
      <c r="J364" s="13" t="s">
        <v>384</v>
      </c>
      <c r="K364" s="1" t="s">
        <v>20</v>
      </c>
      <c r="M364" s="1"/>
      <c r="N364" s="1"/>
      <c r="R364" s="1"/>
      <c r="S364" s="1">
        <v>1</v>
      </c>
    </row>
    <row r="365" ht="18.75" hidden="1" spans="2:19">
      <c r="B365" s="3">
        <v>0</v>
      </c>
      <c r="C365" s="4">
        <v>0</v>
      </c>
      <c r="D365" s="5">
        <v>0</v>
      </c>
      <c r="E365" s="4">
        <v>0</v>
      </c>
      <c r="F365" s="5">
        <v>0</v>
      </c>
      <c r="H365" s="1">
        <v>142</v>
      </c>
      <c r="I365" s="6">
        <v>44455</v>
      </c>
      <c r="J365" s="13" t="s">
        <v>385</v>
      </c>
      <c r="K365" s="1" t="s">
        <v>20</v>
      </c>
      <c r="M365" s="1"/>
      <c r="N365" s="1"/>
      <c r="R365" s="1"/>
      <c r="S365" s="1">
        <v>1</v>
      </c>
    </row>
    <row r="366" ht="18.75" hidden="1" spans="2:19">
      <c r="B366" s="3">
        <v>0</v>
      </c>
      <c r="C366" s="4">
        <v>0</v>
      </c>
      <c r="D366" s="5">
        <v>0</v>
      </c>
      <c r="E366" s="4">
        <v>0</v>
      </c>
      <c r="F366" s="5">
        <v>0</v>
      </c>
      <c r="H366" s="1">
        <v>0</v>
      </c>
      <c r="I366" s="6">
        <v>44455</v>
      </c>
      <c r="J366" s="13" t="s">
        <v>386</v>
      </c>
      <c r="K366" s="1" t="s">
        <v>20</v>
      </c>
      <c r="M366" s="1"/>
      <c r="N366" s="1"/>
      <c r="R366" s="1"/>
      <c r="S366" s="1">
        <v>1</v>
      </c>
    </row>
    <row r="367" ht="18.75" hidden="1" spans="2:19">
      <c r="B367" s="3">
        <v>0</v>
      </c>
      <c r="C367" s="4">
        <v>0</v>
      </c>
      <c r="D367" s="5">
        <v>0</v>
      </c>
      <c r="E367" s="4">
        <v>0</v>
      </c>
      <c r="F367" s="5">
        <v>0</v>
      </c>
      <c r="H367" s="1">
        <v>3</v>
      </c>
      <c r="I367" s="6">
        <v>44457</v>
      </c>
      <c r="J367" s="13" t="s">
        <v>387</v>
      </c>
      <c r="K367" s="1" t="s">
        <v>20</v>
      </c>
      <c r="M367" s="1"/>
      <c r="N367" s="1"/>
      <c r="R367" s="1"/>
      <c r="S367" s="1">
        <v>1</v>
      </c>
    </row>
    <row r="368" ht="18.75" hidden="1" spans="2:19">
      <c r="B368" s="3">
        <v>0</v>
      </c>
      <c r="C368" s="4">
        <v>6514137.1012931</v>
      </c>
      <c r="D368" s="5">
        <v>6045119.23</v>
      </c>
      <c r="E368" s="4">
        <v>7.2</v>
      </c>
      <c r="F368" s="5">
        <v>6045119.23</v>
      </c>
      <c r="H368" s="1">
        <v>207</v>
      </c>
      <c r="I368" s="6">
        <v>44461</v>
      </c>
      <c r="J368" s="13" t="s">
        <v>388</v>
      </c>
      <c r="K368" s="1" t="s">
        <v>20</v>
      </c>
      <c r="M368" s="1"/>
      <c r="N368" s="1"/>
      <c r="R368" s="1"/>
      <c r="S368" s="1">
        <v>1</v>
      </c>
    </row>
    <row r="369" ht="18.75" hidden="1" spans="2:19">
      <c r="B369" s="3">
        <v>0</v>
      </c>
      <c r="C369" s="4">
        <v>112117482.245119</v>
      </c>
      <c r="D369" s="5">
        <v>103372318.63</v>
      </c>
      <c r="E369" s="4">
        <v>7.8</v>
      </c>
      <c r="F369" s="5">
        <v>103372318.63</v>
      </c>
      <c r="H369" s="1">
        <v>46</v>
      </c>
      <c r="I369" s="6">
        <v>44461</v>
      </c>
      <c r="J369" s="13" t="s">
        <v>389</v>
      </c>
      <c r="K369" s="1" t="s">
        <v>20</v>
      </c>
      <c r="M369" s="1"/>
      <c r="N369" s="1"/>
      <c r="R369" s="1"/>
      <c r="S369" s="1">
        <v>1</v>
      </c>
    </row>
    <row r="370" ht="18.75" hidden="1" spans="2:19">
      <c r="B370" s="3">
        <v>0</v>
      </c>
      <c r="C370" s="4">
        <v>0</v>
      </c>
      <c r="D370" s="5">
        <v>0</v>
      </c>
      <c r="E370" s="4">
        <v>0</v>
      </c>
      <c r="F370" s="5">
        <v>0</v>
      </c>
      <c r="H370" s="1">
        <v>0</v>
      </c>
      <c r="I370" s="6">
        <v>44461</v>
      </c>
      <c r="J370" s="13" t="s">
        <v>390</v>
      </c>
      <c r="K370" s="1" t="s">
        <v>20</v>
      </c>
      <c r="M370" s="1"/>
      <c r="N370" s="1"/>
      <c r="R370" s="1"/>
      <c r="S370" s="1">
        <v>1</v>
      </c>
    </row>
    <row r="371" ht="18.75" hidden="1" spans="2:19">
      <c r="B371" s="3">
        <v>0</v>
      </c>
      <c r="C371" s="4">
        <v>97291669.0020576</v>
      </c>
      <c r="D371" s="5">
        <v>94567502.27</v>
      </c>
      <c r="E371" s="4">
        <v>2.8</v>
      </c>
      <c r="F371" s="5">
        <v>94567502.27</v>
      </c>
      <c r="H371" s="1">
        <v>42</v>
      </c>
      <c r="I371" s="6">
        <v>44462</v>
      </c>
      <c r="J371" s="13" t="s">
        <v>391</v>
      </c>
      <c r="K371" s="1" t="s">
        <v>20</v>
      </c>
      <c r="M371" s="1"/>
      <c r="N371" s="1"/>
      <c r="R371" s="1"/>
      <c r="S371" s="1">
        <v>1</v>
      </c>
    </row>
    <row r="372" ht="18.75" hidden="1" spans="2:19">
      <c r="B372" s="3">
        <v>0</v>
      </c>
      <c r="C372" s="4">
        <v>24933947.0010672</v>
      </c>
      <c r="D372" s="5">
        <v>23363108.34</v>
      </c>
      <c r="E372" s="4">
        <v>6.3</v>
      </c>
      <c r="F372" s="5">
        <v>23363108.34</v>
      </c>
      <c r="H372" s="1">
        <v>195</v>
      </c>
      <c r="I372" s="6">
        <v>44462</v>
      </c>
      <c r="J372" s="13" t="s">
        <v>392</v>
      </c>
      <c r="K372" s="1" t="s">
        <v>20</v>
      </c>
      <c r="M372" s="1"/>
      <c r="N372" s="1"/>
      <c r="R372" s="1"/>
      <c r="S372" s="1">
        <v>1</v>
      </c>
    </row>
    <row r="373" ht="18.75" hidden="1" spans="2:19">
      <c r="B373" s="3">
        <v>0</v>
      </c>
      <c r="C373" s="4">
        <v>139306170.328738</v>
      </c>
      <c r="D373" s="5">
        <v>131365718.62</v>
      </c>
      <c r="E373" s="4">
        <v>5.7</v>
      </c>
      <c r="F373" s="5">
        <v>131365718.62</v>
      </c>
      <c r="H373" s="1">
        <v>31</v>
      </c>
      <c r="I373" s="6">
        <v>44462</v>
      </c>
      <c r="J373" s="13" t="s">
        <v>393</v>
      </c>
      <c r="K373" s="1" t="s">
        <v>20</v>
      </c>
      <c r="M373" s="1"/>
      <c r="N373" s="1"/>
      <c r="R373" s="1"/>
      <c r="S373" s="1">
        <v>1</v>
      </c>
    </row>
    <row r="374" ht="18.75" hidden="1" spans="2:19">
      <c r="B374" s="3">
        <v>0</v>
      </c>
      <c r="C374" s="4">
        <v>3331500</v>
      </c>
      <c r="D374" s="5">
        <v>3331500</v>
      </c>
      <c r="E374" s="4">
        <v>0</v>
      </c>
      <c r="F374" s="5">
        <v>3331500</v>
      </c>
      <c r="H374" s="1">
        <v>3</v>
      </c>
      <c r="I374" s="6">
        <v>44462</v>
      </c>
      <c r="J374" s="13" t="s">
        <v>394</v>
      </c>
      <c r="K374" s="1" t="s">
        <v>20</v>
      </c>
      <c r="M374" s="1"/>
      <c r="N374" s="1"/>
      <c r="R374" s="1"/>
      <c r="S374" s="1">
        <v>1</v>
      </c>
    </row>
    <row r="375" ht="18.75" hidden="1" spans="2:19">
      <c r="B375" s="3">
        <v>0</v>
      </c>
      <c r="C375" s="4">
        <v>46555623.2969432</v>
      </c>
      <c r="D375" s="5">
        <v>42644950.94</v>
      </c>
      <c r="E375" s="4">
        <v>8.4</v>
      </c>
      <c r="F375" s="5">
        <v>42644950.94</v>
      </c>
      <c r="H375" s="1">
        <v>194</v>
      </c>
      <c r="I375" s="6">
        <v>44463</v>
      </c>
      <c r="J375" s="13" t="s">
        <v>395</v>
      </c>
      <c r="K375" s="1" t="s">
        <v>20</v>
      </c>
      <c r="M375" s="1"/>
      <c r="N375" s="1"/>
      <c r="R375" s="1"/>
      <c r="S375" s="1">
        <v>1</v>
      </c>
    </row>
    <row r="376" ht="18.75" hidden="1" spans="2:19">
      <c r="B376" s="3">
        <v>0</v>
      </c>
      <c r="C376" s="4">
        <v>10909975.7911392</v>
      </c>
      <c r="D376" s="5">
        <v>10342657.05</v>
      </c>
      <c r="E376" s="4">
        <v>5.2</v>
      </c>
      <c r="F376" s="5">
        <v>10342657.05</v>
      </c>
      <c r="H376" s="1">
        <v>110</v>
      </c>
      <c r="I376" s="6">
        <v>44463</v>
      </c>
      <c r="J376" s="13" t="s">
        <v>396</v>
      </c>
      <c r="K376" s="1" t="s">
        <v>20</v>
      </c>
      <c r="M376" s="1"/>
      <c r="N376" s="1"/>
      <c r="R376" s="1"/>
      <c r="S376" s="1">
        <v>1</v>
      </c>
    </row>
    <row r="377" ht="18.75" hidden="1" spans="2:19">
      <c r="B377" s="3">
        <v>0</v>
      </c>
      <c r="C377" s="4">
        <v>0</v>
      </c>
      <c r="D377" s="5">
        <v>0</v>
      </c>
      <c r="E377" s="4">
        <v>0</v>
      </c>
      <c r="F377" s="5">
        <v>0</v>
      </c>
      <c r="H377" s="1">
        <v>5</v>
      </c>
      <c r="I377" s="6">
        <v>44463</v>
      </c>
      <c r="J377" s="13" t="s">
        <v>397</v>
      </c>
      <c r="K377" s="1" t="s">
        <v>20</v>
      </c>
      <c r="M377" s="1"/>
      <c r="N377" s="1"/>
      <c r="R377" s="1"/>
      <c r="S377" s="1">
        <v>1</v>
      </c>
    </row>
    <row r="378" ht="18.75" hidden="1" spans="2:19">
      <c r="B378" s="3">
        <v>0</v>
      </c>
      <c r="C378" s="4">
        <v>1718400</v>
      </c>
      <c r="D378" s="5">
        <v>1718400</v>
      </c>
      <c r="E378" s="4">
        <v>0</v>
      </c>
      <c r="F378" s="5">
        <v>1718400</v>
      </c>
      <c r="H378" s="1">
        <v>4</v>
      </c>
      <c r="I378" s="6">
        <v>44463</v>
      </c>
      <c r="J378" s="13" t="s">
        <v>398</v>
      </c>
      <c r="K378" s="1" t="s">
        <v>20</v>
      </c>
      <c r="M378" s="1"/>
      <c r="N378" s="1"/>
      <c r="R378" s="1"/>
      <c r="S378" s="1">
        <v>1</v>
      </c>
    </row>
    <row r="379" ht="18.75" hidden="1" spans="2:19">
      <c r="B379" s="3">
        <v>0</v>
      </c>
      <c r="C379" s="4">
        <v>1530000</v>
      </c>
      <c r="D379" s="5">
        <v>1530000</v>
      </c>
      <c r="E379" s="4">
        <v>0</v>
      </c>
      <c r="F379" s="5">
        <v>1530000</v>
      </c>
      <c r="H379" s="1">
        <v>3</v>
      </c>
      <c r="I379" s="6">
        <v>44463</v>
      </c>
      <c r="J379" s="13" t="s">
        <v>399</v>
      </c>
      <c r="K379" s="1" t="s">
        <v>20</v>
      </c>
      <c r="M379" s="1"/>
      <c r="N379" s="1"/>
      <c r="R379" s="1"/>
      <c r="S379" s="1">
        <v>1</v>
      </c>
    </row>
    <row r="380" ht="18.75" hidden="1" spans="2:19">
      <c r="B380" s="3">
        <v>0</v>
      </c>
      <c r="C380" s="4">
        <v>2590000</v>
      </c>
      <c r="D380" s="5">
        <v>2590000</v>
      </c>
      <c r="E380" s="4">
        <v>0</v>
      </c>
      <c r="F380" s="5">
        <v>2590000</v>
      </c>
      <c r="H380" s="1">
        <v>3</v>
      </c>
      <c r="I380" s="6">
        <v>44463</v>
      </c>
      <c r="J380" s="13" t="s">
        <v>400</v>
      </c>
      <c r="K380" s="1" t="s">
        <v>20</v>
      </c>
      <c r="M380" s="1"/>
      <c r="N380" s="1"/>
      <c r="R380" s="1"/>
      <c r="S380" s="1">
        <v>1</v>
      </c>
    </row>
    <row r="381" ht="18.75" hidden="1" spans="2:19">
      <c r="B381" s="3">
        <v>0</v>
      </c>
      <c r="C381" s="4">
        <v>0</v>
      </c>
      <c r="D381" s="5">
        <v>0</v>
      </c>
      <c r="E381" s="4">
        <v>0</v>
      </c>
      <c r="F381" s="5">
        <v>0</v>
      </c>
      <c r="H381" s="1">
        <v>184</v>
      </c>
      <c r="I381" s="6">
        <v>44463</v>
      </c>
      <c r="J381" s="13" t="s">
        <v>401</v>
      </c>
      <c r="K381" s="1" t="s">
        <v>20</v>
      </c>
      <c r="M381" s="1"/>
      <c r="N381" s="1"/>
      <c r="R381" s="1"/>
      <c r="S381" s="1">
        <v>1</v>
      </c>
    </row>
    <row r="382" ht="18.75" hidden="1" spans="2:19">
      <c r="B382" s="3">
        <v>0</v>
      </c>
      <c r="C382" s="4">
        <v>33842117.804878</v>
      </c>
      <c r="D382" s="5">
        <v>30525590.26</v>
      </c>
      <c r="E382" s="4">
        <v>9.8</v>
      </c>
      <c r="F382" s="5">
        <v>30525590.26</v>
      </c>
      <c r="H382" s="1">
        <v>186</v>
      </c>
      <c r="I382" s="6">
        <v>44465</v>
      </c>
      <c r="J382" s="13" t="s">
        <v>402</v>
      </c>
      <c r="K382" s="1" t="s">
        <v>20</v>
      </c>
      <c r="M382" s="1"/>
      <c r="N382" s="1"/>
      <c r="R382" s="1"/>
      <c r="S382" s="1">
        <v>1</v>
      </c>
    </row>
    <row r="383" ht="18.75" hidden="1" spans="2:19">
      <c r="B383" s="3">
        <v>0</v>
      </c>
      <c r="C383" s="4">
        <v>6545478.99563318</v>
      </c>
      <c r="D383" s="5">
        <v>5995658.76</v>
      </c>
      <c r="E383" s="4">
        <v>8.4</v>
      </c>
      <c r="F383" s="5">
        <v>5995658.76</v>
      </c>
      <c r="H383" s="1">
        <v>223</v>
      </c>
      <c r="I383" s="6">
        <v>44465</v>
      </c>
      <c r="J383" s="13" t="s">
        <v>403</v>
      </c>
      <c r="K383" s="1" t="s">
        <v>20</v>
      </c>
      <c r="M383" s="1"/>
      <c r="N383" s="1"/>
      <c r="R383" s="1"/>
      <c r="S383" s="1">
        <v>1</v>
      </c>
    </row>
    <row r="384" ht="18.75" hidden="1" spans="2:19">
      <c r="B384" s="3">
        <v>0</v>
      </c>
      <c r="C384" s="4">
        <v>0</v>
      </c>
      <c r="D384" s="5">
        <v>0</v>
      </c>
      <c r="E384" s="4">
        <v>6</v>
      </c>
      <c r="F384" s="5">
        <v>0</v>
      </c>
      <c r="H384" s="1">
        <v>5</v>
      </c>
      <c r="I384" s="6">
        <v>44465</v>
      </c>
      <c r="J384" s="13" t="s">
        <v>404</v>
      </c>
      <c r="K384" s="1" t="s">
        <v>20</v>
      </c>
      <c r="M384" s="1"/>
      <c r="N384" s="1"/>
      <c r="R384" s="1"/>
      <c r="S384" s="1">
        <v>1</v>
      </c>
    </row>
    <row r="385" ht="18.75" hidden="1" spans="2:19">
      <c r="B385" s="3">
        <v>0</v>
      </c>
      <c r="C385" s="4">
        <v>0</v>
      </c>
      <c r="D385" s="5">
        <v>0</v>
      </c>
      <c r="E385" s="4">
        <v>0</v>
      </c>
      <c r="F385" s="5">
        <v>0</v>
      </c>
      <c r="H385" s="1">
        <v>4</v>
      </c>
      <c r="I385" s="6">
        <v>44465</v>
      </c>
      <c r="J385" s="13" t="s">
        <v>405</v>
      </c>
      <c r="K385" s="1" t="s">
        <v>20</v>
      </c>
      <c r="M385" s="1"/>
      <c r="N385" s="1"/>
      <c r="R385" s="1"/>
      <c r="S385" s="1">
        <v>1</v>
      </c>
    </row>
    <row r="386" ht="18.75" hidden="1" spans="2:19">
      <c r="B386" s="3">
        <v>0</v>
      </c>
      <c r="C386" s="4">
        <v>56608309.0526315</v>
      </c>
      <c r="D386" s="5">
        <v>53777893.6</v>
      </c>
      <c r="E386" s="4">
        <v>5</v>
      </c>
      <c r="F386" s="5">
        <v>53777893.6</v>
      </c>
      <c r="H386" s="1">
        <v>55</v>
      </c>
      <c r="I386" s="6">
        <v>44467</v>
      </c>
      <c r="J386" s="13" t="s">
        <v>406</v>
      </c>
      <c r="K386" s="1" t="s">
        <v>20</v>
      </c>
      <c r="M386" s="1"/>
      <c r="N386" s="1"/>
      <c r="R386" s="1"/>
      <c r="S386" s="1">
        <v>1</v>
      </c>
    </row>
    <row r="387" ht="18.75" hidden="1" spans="2:19">
      <c r="B387" s="3">
        <v>0</v>
      </c>
      <c r="C387" s="4">
        <v>62259526.0361317</v>
      </c>
      <c r="D387" s="5">
        <v>58586214</v>
      </c>
      <c r="E387" s="4">
        <v>5.9</v>
      </c>
      <c r="F387" s="5">
        <v>58586214</v>
      </c>
      <c r="H387" s="1">
        <v>111</v>
      </c>
      <c r="I387" s="6">
        <v>44467</v>
      </c>
      <c r="J387" s="13" t="s">
        <v>407</v>
      </c>
      <c r="K387" s="1" t="s">
        <v>20</v>
      </c>
      <c r="M387" s="1"/>
      <c r="N387" s="1"/>
      <c r="R387" s="1"/>
      <c r="S387" s="1">
        <v>1</v>
      </c>
    </row>
    <row r="388" ht="18.75" hidden="1" spans="2:19">
      <c r="B388" s="3">
        <v>0</v>
      </c>
      <c r="C388" s="4">
        <v>0</v>
      </c>
      <c r="D388" s="5">
        <v>0</v>
      </c>
      <c r="E388" s="4">
        <v>0</v>
      </c>
      <c r="F388" s="5">
        <v>0</v>
      </c>
      <c r="H388" s="1">
        <v>10</v>
      </c>
      <c r="I388" s="6">
        <v>44467</v>
      </c>
      <c r="J388" s="13" t="s">
        <v>408</v>
      </c>
      <c r="K388" s="1" t="s">
        <v>20</v>
      </c>
      <c r="M388" s="1"/>
      <c r="N388" s="1"/>
      <c r="R388" s="1"/>
      <c r="S388" s="1">
        <v>1</v>
      </c>
    </row>
    <row r="389" ht="18.75" hidden="1" spans="2:19">
      <c r="B389" s="3">
        <v>0</v>
      </c>
      <c r="C389" s="4">
        <v>0</v>
      </c>
      <c r="D389" s="5">
        <v>0</v>
      </c>
      <c r="E389" s="4">
        <v>0</v>
      </c>
      <c r="F389" s="5">
        <v>0</v>
      </c>
      <c r="H389" s="1">
        <v>5</v>
      </c>
      <c r="I389" s="6">
        <v>44467</v>
      </c>
      <c r="J389" s="13" t="s">
        <v>409</v>
      </c>
      <c r="K389" s="1" t="s">
        <v>20</v>
      </c>
      <c r="M389" s="1"/>
      <c r="N389" s="1"/>
      <c r="R389" s="1"/>
      <c r="S389" s="1">
        <v>1</v>
      </c>
    </row>
    <row r="390" ht="18.75" hidden="1" spans="2:19">
      <c r="B390" s="3">
        <v>0</v>
      </c>
      <c r="C390" s="4">
        <v>0</v>
      </c>
      <c r="D390" s="5">
        <v>0</v>
      </c>
      <c r="E390" s="4">
        <v>0</v>
      </c>
      <c r="F390" s="5">
        <v>0</v>
      </c>
      <c r="H390" s="1">
        <v>3</v>
      </c>
      <c r="I390" s="6">
        <v>44467</v>
      </c>
      <c r="J390" s="13" t="s">
        <v>410</v>
      </c>
      <c r="K390" s="1" t="s">
        <v>20</v>
      </c>
      <c r="M390" s="1"/>
      <c r="N390" s="1"/>
      <c r="R390" s="1"/>
      <c r="S390" s="1">
        <v>1</v>
      </c>
    </row>
    <row r="391" ht="18.75" hidden="1" spans="2:19">
      <c r="B391" s="3">
        <v>0</v>
      </c>
      <c r="C391" s="4">
        <v>149483822.87234</v>
      </c>
      <c r="D391" s="5">
        <v>140514793.5</v>
      </c>
      <c r="E391" s="4">
        <v>6</v>
      </c>
      <c r="F391" s="5">
        <v>140514793.5</v>
      </c>
      <c r="H391" s="1">
        <v>30</v>
      </c>
      <c r="I391" s="6">
        <v>44468</v>
      </c>
      <c r="J391" s="13" t="s">
        <v>411</v>
      </c>
      <c r="K391" s="1" t="s">
        <v>20</v>
      </c>
      <c r="M391" s="1"/>
      <c r="N391" s="1"/>
      <c r="R391" s="1"/>
      <c r="S391" s="1">
        <v>1</v>
      </c>
    </row>
    <row r="392" ht="18.75" hidden="1" spans="2:19">
      <c r="B392" s="3">
        <v>0</v>
      </c>
      <c r="C392" s="4">
        <v>16058594.15115</v>
      </c>
      <c r="D392" s="5">
        <v>14661496.46</v>
      </c>
      <c r="E392" s="4">
        <v>8.7</v>
      </c>
      <c r="F392" s="5">
        <v>14661496.46</v>
      </c>
      <c r="H392" s="1">
        <v>238</v>
      </c>
      <c r="I392" s="6">
        <v>44468</v>
      </c>
      <c r="J392" s="13" t="s">
        <v>412</v>
      </c>
      <c r="K392" s="1" t="s">
        <v>20</v>
      </c>
      <c r="M392" s="1"/>
      <c r="N392" s="1"/>
      <c r="R392" s="1"/>
      <c r="S392" s="1">
        <v>1</v>
      </c>
    </row>
    <row r="393" ht="18.75" hidden="1" spans="2:19">
      <c r="B393" s="3">
        <v>0</v>
      </c>
      <c r="C393" s="4">
        <v>0</v>
      </c>
      <c r="D393" s="5">
        <v>0</v>
      </c>
      <c r="E393" s="4">
        <v>0</v>
      </c>
      <c r="F393" s="5">
        <v>0</v>
      </c>
      <c r="H393" s="1">
        <v>95</v>
      </c>
      <c r="I393" s="6">
        <v>44468</v>
      </c>
      <c r="J393" s="13" t="s">
        <v>413</v>
      </c>
      <c r="K393" s="1" t="s">
        <v>20</v>
      </c>
      <c r="M393" s="1"/>
      <c r="N393" s="1"/>
      <c r="R393" s="1"/>
      <c r="S393" s="1">
        <v>1</v>
      </c>
    </row>
    <row r="394" ht="18.75" hidden="1" spans="2:19">
      <c r="B394" s="3">
        <v>0</v>
      </c>
      <c r="C394" s="4">
        <v>0</v>
      </c>
      <c r="D394" s="5">
        <v>0</v>
      </c>
      <c r="E394" s="4">
        <v>3.25</v>
      </c>
      <c r="F394" s="5">
        <v>0</v>
      </c>
      <c r="H394" s="1">
        <v>7</v>
      </c>
      <c r="I394" s="6">
        <v>44469</v>
      </c>
      <c r="J394" s="13" t="s">
        <v>414</v>
      </c>
      <c r="K394" s="1" t="s">
        <v>20</v>
      </c>
      <c r="M394" s="1"/>
      <c r="N394" s="1"/>
      <c r="R394" s="1"/>
      <c r="S394" s="1">
        <v>1</v>
      </c>
    </row>
    <row r="395" ht="18.75" hidden="1" spans="2:19">
      <c r="B395" s="3">
        <v>0</v>
      </c>
      <c r="C395" s="4">
        <v>10520817.7001127</v>
      </c>
      <c r="D395" s="5">
        <v>9331965.3</v>
      </c>
      <c r="E395" s="4">
        <v>11.3</v>
      </c>
      <c r="F395" s="5">
        <v>9331965.3</v>
      </c>
      <c r="H395" s="1">
        <v>231</v>
      </c>
      <c r="I395" s="6">
        <v>44469</v>
      </c>
      <c r="J395" s="13" t="s">
        <v>415</v>
      </c>
      <c r="K395" s="1" t="s">
        <v>20</v>
      </c>
      <c r="M395" s="1"/>
      <c r="N395" s="1"/>
      <c r="R395" s="1"/>
      <c r="S395" s="1">
        <v>1</v>
      </c>
    </row>
    <row r="396" ht="18.75" hidden="1" spans="2:19">
      <c r="B396" s="3">
        <v>0</v>
      </c>
      <c r="C396" s="4">
        <v>6468988.56365614</v>
      </c>
      <c r="D396" s="5">
        <v>5945000.49</v>
      </c>
      <c r="E396" s="4">
        <v>8.1</v>
      </c>
      <c r="F396" s="5">
        <v>5945000.49</v>
      </c>
      <c r="H396" s="1">
        <v>137</v>
      </c>
      <c r="I396" s="6">
        <v>44469</v>
      </c>
      <c r="J396" s="13" t="s">
        <v>416</v>
      </c>
      <c r="K396" s="1" t="s">
        <v>20</v>
      </c>
      <c r="M396" s="1"/>
      <c r="N396" s="1"/>
      <c r="R396" s="1"/>
      <c r="S396" s="1">
        <v>1</v>
      </c>
    </row>
    <row r="397" ht="18.75" hidden="1" spans="2:19">
      <c r="B397" s="3">
        <v>0</v>
      </c>
      <c r="C397" s="4">
        <v>145502195.283842</v>
      </c>
      <c r="D397" s="5">
        <v>133280010.88</v>
      </c>
      <c r="E397" s="4">
        <v>8.4</v>
      </c>
      <c r="F397" s="5">
        <v>133280010.88</v>
      </c>
      <c r="H397" s="1">
        <v>14</v>
      </c>
      <c r="I397" s="6">
        <v>44469</v>
      </c>
      <c r="J397" s="13" t="s">
        <v>417</v>
      </c>
      <c r="K397" s="1" t="s">
        <v>20</v>
      </c>
      <c r="M397" s="1"/>
      <c r="N397" s="1"/>
      <c r="R397" s="1"/>
      <c r="S397" s="1">
        <v>1</v>
      </c>
    </row>
    <row r="398" ht="18.75" hidden="1" spans="2:19">
      <c r="B398" s="3">
        <v>0</v>
      </c>
      <c r="C398" s="4">
        <v>284793427.103825</v>
      </c>
      <c r="D398" s="5">
        <v>260585985.8</v>
      </c>
      <c r="E398" s="4">
        <v>8.5</v>
      </c>
      <c r="F398" s="5">
        <v>260585985.8</v>
      </c>
      <c r="H398" s="1">
        <v>20</v>
      </c>
      <c r="I398" s="6">
        <v>44469</v>
      </c>
      <c r="J398" s="13" t="s">
        <v>418</v>
      </c>
      <c r="K398" s="1" t="s">
        <v>20</v>
      </c>
      <c r="M398" s="1"/>
      <c r="N398" s="1"/>
      <c r="R398" s="1"/>
      <c r="S398" s="1">
        <v>1</v>
      </c>
    </row>
    <row r="399" ht="18.75" hidden="1" spans="2:19">
      <c r="B399" s="3">
        <v>0</v>
      </c>
      <c r="C399" s="4">
        <v>938233</v>
      </c>
      <c r="D399" s="5">
        <v>938233</v>
      </c>
      <c r="E399" s="4">
        <v>0</v>
      </c>
      <c r="F399" s="5">
        <v>938233</v>
      </c>
      <c r="H399" s="1">
        <v>5</v>
      </c>
      <c r="I399" s="6">
        <v>44477</v>
      </c>
      <c r="J399" s="13" t="s">
        <v>419</v>
      </c>
      <c r="K399" s="1" t="s">
        <v>20</v>
      </c>
      <c r="M399" s="1"/>
      <c r="N399" s="1"/>
      <c r="R399" s="1"/>
      <c r="S399" s="1">
        <v>1</v>
      </c>
    </row>
    <row r="400" ht="18.75" hidden="1" spans="2:19">
      <c r="B400" s="3">
        <v>0</v>
      </c>
      <c r="C400" s="4">
        <v>0</v>
      </c>
      <c r="D400" s="5">
        <v>0</v>
      </c>
      <c r="E400" s="4">
        <v>0</v>
      </c>
      <c r="F400" s="5">
        <v>0</v>
      </c>
      <c r="H400" s="1">
        <v>9</v>
      </c>
      <c r="I400" s="6">
        <v>44477</v>
      </c>
      <c r="J400" s="13" t="s">
        <v>420</v>
      </c>
      <c r="K400" s="1" t="s">
        <v>20</v>
      </c>
      <c r="M400" s="1"/>
      <c r="N400" s="1"/>
      <c r="R400" s="1"/>
      <c r="S400" s="1">
        <v>1</v>
      </c>
    </row>
    <row r="401" ht="18.75" hidden="1" spans="2:19">
      <c r="B401" s="3">
        <v>0</v>
      </c>
      <c r="C401" s="4">
        <v>6186876.99673558</v>
      </c>
      <c r="D401" s="5">
        <v>5685739.96</v>
      </c>
      <c r="E401" s="4">
        <v>8.1</v>
      </c>
      <c r="F401" s="5">
        <v>5685739.96</v>
      </c>
      <c r="H401" s="1">
        <v>181</v>
      </c>
      <c r="I401" s="6">
        <v>44478</v>
      </c>
      <c r="J401" s="13" t="s">
        <v>421</v>
      </c>
      <c r="K401" s="1" t="s">
        <v>20</v>
      </c>
      <c r="M401" s="1"/>
      <c r="N401" s="1"/>
      <c r="R401" s="1"/>
      <c r="S401" s="1">
        <v>1</v>
      </c>
    </row>
    <row r="402" ht="18.75" hidden="1" spans="2:19">
      <c r="B402" s="3">
        <v>0</v>
      </c>
      <c r="C402" s="4">
        <v>14738635.9955995</v>
      </c>
      <c r="D402" s="5">
        <v>13397420.12</v>
      </c>
      <c r="E402" s="4">
        <v>9.1</v>
      </c>
      <c r="F402" s="5">
        <v>13397420.12</v>
      </c>
      <c r="H402" s="1">
        <v>169</v>
      </c>
      <c r="I402" s="6">
        <v>44478</v>
      </c>
      <c r="J402" s="13" t="s">
        <v>422</v>
      </c>
      <c r="K402" s="1" t="s">
        <v>20</v>
      </c>
      <c r="M402" s="1"/>
      <c r="N402" s="1"/>
      <c r="R402" s="1"/>
      <c r="S402" s="1">
        <v>1</v>
      </c>
    </row>
    <row r="403" ht="18.75" hidden="1" spans="2:19">
      <c r="B403" s="3">
        <v>0</v>
      </c>
      <c r="C403" s="4">
        <v>35354000</v>
      </c>
      <c r="D403" s="5">
        <v>33515592</v>
      </c>
      <c r="E403" s="4">
        <v>5.2</v>
      </c>
      <c r="F403" s="5">
        <v>33515592</v>
      </c>
      <c r="H403" s="1">
        <v>50</v>
      </c>
      <c r="I403" s="6">
        <v>44478</v>
      </c>
      <c r="J403" s="13" t="s">
        <v>423</v>
      </c>
      <c r="K403" s="1" t="s">
        <v>20</v>
      </c>
      <c r="M403" s="1"/>
      <c r="N403" s="1"/>
      <c r="R403" s="1"/>
      <c r="S403" s="1">
        <v>1</v>
      </c>
    </row>
    <row r="404" ht="18.75" hidden="1" spans="2:19">
      <c r="B404" s="3">
        <v>0</v>
      </c>
      <c r="C404" s="4">
        <v>14926458.6717892</v>
      </c>
      <c r="D404" s="5">
        <v>13598003.85</v>
      </c>
      <c r="E404" s="4">
        <v>8.9</v>
      </c>
      <c r="F404" s="5">
        <v>13598003.85</v>
      </c>
      <c r="H404" s="1">
        <v>230</v>
      </c>
      <c r="I404" s="6">
        <v>44478</v>
      </c>
      <c r="J404" s="13" t="s">
        <v>424</v>
      </c>
      <c r="K404" s="1" t="s">
        <v>20</v>
      </c>
      <c r="M404" s="1"/>
      <c r="N404" s="1"/>
      <c r="R404" s="1"/>
      <c r="S404" s="1">
        <v>1</v>
      </c>
    </row>
    <row r="405" ht="18.75" hidden="1" spans="2:19">
      <c r="B405" s="3">
        <v>0</v>
      </c>
      <c r="C405" s="4">
        <v>0</v>
      </c>
      <c r="D405" s="5">
        <v>0</v>
      </c>
      <c r="E405" s="4">
        <v>0</v>
      </c>
      <c r="F405" s="5">
        <v>0</v>
      </c>
      <c r="H405" s="1">
        <v>6</v>
      </c>
      <c r="I405" s="6">
        <v>44478</v>
      </c>
      <c r="J405" s="13" t="s">
        <v>425</v>
      </c>
      <c r="K405" s="1" t="s">
        <v>20</v>
      </c>
      <c r="M405" s="1"/>
      <c r="N405" s="1"/>
      <c r="R405" s="1"/>
      <c r="S405" s="1">
        <v>1</v>
      </c>
    </row>
    <row r="406" ht="18.75" hidden="1" spans="2:19">
      <c r="B406" s="3">
        <v>0</v>
      </c>
      <c r="C406" s="4">
        <v>0</v>
      </c>
      <c r="D406" s="5">
        <v>0</v>
      </c>
      <c r="E406" s="4">
        <v>0</v>
      </c>
      <c r="F406" s="5">
        <v>0</v>
      </c>
      <c r="H406" s="1">
        <v>11</v>
      </c>
      <c r="I406" s="6">
        <v>44478</v>
      </c>
      <c r="J406" s="13" t="s">
        <v>426</v>
      </c>
      <c r="K406" s="1" t="s">
        <v>20</v>
      </c>
      <c r="M406" s="1"/>
      <c r="N406" s="1"/>
      <c r="R406" s="1"/>
      <c r="S406" s="1">
        <v>1</v>
      </c>
    </row>
    <row r="407" ht="18.75" hidden="1" spans="2:19">
      <c r="B407" s="3">
        <v>0</v>
      </c>
      <c r="C407" s="4">
        <v>55983919.9999999</v>
      </c>
      <c r="D407" s="5">
        <v>50273560.16</v>
      </c>
      <c r="E407" s="4">
        <v>10.2</v>
      </c>
      <c r="F407" s="5">
        <v>50273560.16</v>
      </c>
      <c r="H407" s="1">
        <v>30</v>
      </c>
      <c r="I407" s="6">
        <v>44480</v>
      </c>
      <c r="J407" s="13" t="s">
        <v>427</v>
      </c>
      <c r="K407" s="1" t="s">
        <v>20</v>
      </c>
      <c r="M407" s="1"/>
      <c r="N407" s="1"/>
      <c r="R407" s="1"/>
      <c r="S407" s="1">
        <v>1</v>
      </c>
    </row>
    <row r="408" ht="18.75" hidden="1" spans="2:19">
      <c r="B408" s="3">
        <v>0</v>
      </c>
      <c r="C408" s="4">
        <v>5837193.00443458</v>
      </c>
      <c r="D408" s="5">
        <v>5265148.09</v>
      </c>
      <c r="E408" s="4">
        <v>9.8</v>
      </c>
      <c r="F408" s="5">
        <v>5265148.09</v>
      </c>
      <c r="H408" s="1">
        <v>180</v>
      </c>
      <c r="I408" s="6">
        <v>44480</v>
      </c>
      <c r="J408" s="13" t="s">
        <v>428</v>
      </c>
      <c r="K408" s="1" t="s">
        <v>20</v>
      </c>
      <c r="M408" s="1"/>
      <c r="N408" s="1"/>
      <c r="R408" s="1"/>
      <c r="S408" s="1">
        <v>1</v>
      </c>
    </row>
    <row r="409" ht="18.75" hidden="1" spans="2:19">
      <c r="B409" s="3">
        <v>0</v>
      </c>
      <c r="C409" s="4">
        <v>13451361.4444444</v>
      </c>
      <c r="D409" s="5">
        <v>12106225.3</v>
      </c>
      <c r="E409" s="4">
        <v>10</v>
      </c>
      <c r="F409" s="5">
        <v>12106225.3</v>
      </c>
      <c r="H409" s="1">
        <v>43</v>
      </c>
      <c r="I409" s="6">
        <v>44481</v>
      </c>
      <c r="J409" s="13" t="s">
        <v>429</v>
      </c>
      <c r="K409" s="1" t="s">
        <v>20</v>
      </c>
      <c r="M409" s="1"/>
      <c r="N409" s="1"/>
      <c r="R409" s="1"/>
      <c r="S409" s="1">
        <v>1</v>
      </c>
    </row>
    <row r="410" ht="18.75" hidden="1" spans="2:19">
      <c r="B410" s="3">
        <v>0</v>
      </c>
      <c r="C410" s="4">
        <v>13720638.4705882</v>
      </c>
      <c r="D410" s="5">
        <v>11662542.7</v>
      </c>
      <c r="E410" s="4">
        <v>15</v>
      </c>
      <c r="F410" s="5">
        <v>11662542.7</v>
      </c>
      <c r="H410" s="1">
        <v>211</v>
      </c>
      <c r="I410" s="6">
        <v>44481</v>
      </c>
      <c r="J410" s="13" t="s">
        <v>430</v>
      </c>
      <c r="K410" s="1" t="s">
        <v>20</v>
      </c>
      <c r="M410" s="1"/>
      <c r="N410" s="1"/>
      <c r="R410" s="1"/>
      <c r="S410" s="1">
        <v>1</v>
      </c>
    </row>
    <row r="411" ht="18.75" hidden="1" spans="2:19">
      <c r="B411" s="3">
        <v>0</v>
      </c>
      <c r="C411" s="4">
        <v>31403131.0052356</v>
      </c>
      <c r="D411" s="5">
        <v>29989990.11</v>
      </c>
      <c r="E411" s="4">
        <v>4.5</v>
      </c>
      <c r="F411" s="5">
        <v>29989990.11</v>
      </c>
      <c r="H411" s="1">
        <v>104</v>
      </c>
      <c r="I411" s="6">
        <v>44481</v>
      </c>
      <c r="J411" s="13" t="s">
        <v>431</v>
      </c>
      <c r="K411" s="1" t="s">
        <v>20</v>
      </c>
      <c r="M411" s="1"/>
      <c r="N411" s="1"/>
      <c r="R411" s="1"/>
      <c r="S411" s="1">
        <v>1</v>
      </c>
    </row>
    <row r="412" ht="18.75" hidden="1" spans="2:19">
      <c r="B412" s="3">
        <v>0</v>
      </c>
      <c r="C412" s="4">
        <v>0</v>
      </c>
      <c r="D412" s="5">
        <v>0</v>
      </c>
      <c r="E412" s="4">
        <v>0</v>
      </c>
      <c r="F412" s="5">
        <v>0</v>
      </c>
      <c r="H412" s="1">
        <v>0</v>
      </c>
      <c r="I412" s="6">
        <v>44481</v>
      </c>
      <c r="J412" s="13" t="s">
        <v>432</v>
      </c>
      <c r="K412" s="1" t="s">
        <v>20</v>
      </c>
      <c r="M412" s="1"/>
      <c r="N412" s="1"/>
      <c r="R412" s="1"/>
      <c r="S412" s="1">
        <v>1</v>
      </c>
    </row>
    <row r="413" ht="18.75" hidden="1" spans="2:19">
      <c r="B413" s="3">
        <v>0</v>
      </c>
      <c r="C413" s="4">
        <v>1700000</v>
      </c>
      <c r="D413" s="5">
        <v>1700000</v>
      </c>
      <c r="E413" s="4">
        <v>0</v>
      </c>
      <c r="F413" s="5">
        <v>1700000</v>
      </c>
      <c r="H413" s="1">
        <v>3</v>
      </c>
      <c r="I413" s="6">
        <v>44481</v>
      </c>
      <c r="J413" s="13" t="s">
        <v>433</v>
      </c>
      <c r="K413" s="1" t="s">
        <v>20</v>
      </c>
      <c r="M413" s="1"/>
      <c r="N413" s="1"/>
      <c r="R413" s="1"/>
      <c r="S413" s="1">
        <v>1</v>
      </c>
    </row>
    <row r="414" ht="18.75" hidden="1" spans="2:19">
      <c r="B414" s="3">
        <v>0</v>
      </c>
      <c r="C414" s="4">
        <v>24188760.6900328</v>
      </c>
      <c r="D414" s="5">
        <v>22084338.51</v>
      </c>
      <c r="E414" s="4">
        <v>8.7</v>
      </c>
      <c r="F414" s="5">
        <v>22084338.51</v>
      </c>
      <c r="H414" s="1">
        <v>226</v>
      </c>
      <c r="I414" s="6">
        <v>44482</v>
      </c>
      <c r="J414" s="13" t="s">
        <v>434</v>
      </c>
      <c r="K414" s="1" t="s">
        <v>20</v>
      </c>
      <c r="M414" s="1"/>
      <c r="N414" s="1"/>
      <c r="R414" s="1"/>
      <c r="S414" s="1">
        <v>1</v>
      </c>
    </row>
    <row r="415" ht="18.75" hidden="1" spans="2:19">
      <c r="B415" s="3">
        <v>0</v>
      </c>
      <c r="C415" s="4">
        <v>12205614.0021929</v>
      </c>
      <c r="D415" s="5">
        <v>11131519.97</v>
      </c>
      <c r="E415" s="4">
        <v>8.8</v>
      </c>
      <c r="F415" s="5">
        <v>11131519.97</v>
      </c>
      <c r="H415" s="1">
        <v>222</v>
      </c>
      <c r="I415" s="6">
        <v>44482</v>
      </c>
      <c r="J415" s="13" t="s">
        <v>435</v>
      </c>
      <c r="K415" s="1" t="s">
        <v>20</v>
      </c>
      <c r="M415" s="1"/>
      <c r="N415" s="1"/>
      <c r="R415" s="1"/>
      <c r="S415" s="1">
        <v>1</v>
      </c>
    </row>
    <row r="416" ht="18.75" hidden="1" spans="2:19">
      <c r="B416" s="3">
        <v>0</v>
      </c>
      <c r="C416" s="4">
        <v>0</v>
      </c>
      <c r="D416" s="5">
        <v>0</v>
      </c>
      <c r="E416" s="4">
        <v>0</v>
      </c>
      <c r="F416" s="5">
        <v>0</v>
      </c>
      <c r="H416" s="1">
        <v>4</v>
      </c>
      <c r="I416" s="6">
        <v>44482</v>
      </c>
      <c r="J416" s="13" t="s">
        <v>436</v>
      </c>
      <c r="K416" s="1" t="s">
        <v>20</v>
      </c>
      <c r="M416" s="1"/>
      <c r="N416" s="1"/>
      <c r="R416" s="1"/>
      <c r="S416" s="1">
        <v>1</v>
      </c>
    </row>
    <row r="417" ht="18.75" hidden="1" spans="2:19">
      <c r="B417" s="3">
        <v>0</v>
      </c>
      <c r="C417" s="4">
        <v>4920750</v>
      </c>
      <c r="D417" s="5">
        <v>4497565.5</v>
      </c>
      <c r="E417" s="4">
        <v>8.6</v>
      </c>
      <c r="F417" s="5">
        <v>4497565.5</v>
      </c>
      <c r="H417" s="1">
        <v>107</v>
      </c>
      <c r="I417" s="6">
        <v>44483</v>
      </c>
      <c r="J417" s="13" t="s">
        <v>437</v>
      </c>
      <c r="K417" s="1" t="s">
        <v>20</v>
      </c>
      <c r="M417" s="1"/>
      <c r="N417" s="1"/>
      <c r="R417" s="1"/>
      <c r="S417" s="1">
        <v>1</v>
      </c>
    </row>
    <row r="418" ht="18.75" hidden="1" spans="2:19">
      <c r="B418" s="3">
        <v>0</v>
      </c>
      <c r="C418" s="4">
        <v>655354</v>
      </c>
      <c r="D418" s="5">
        <v>655354</v>
      </c>
      <c r="E418" s="4">
        <v>0</v>
      </c>
      <c r="F418" s="5">
        <v>655354</v>
      </c>
      <c r="H418" s="1">
        <v>5</v>
      </c>
      <c r="I418" s="6">
        <v>44483</v>
      </c>
      <c r="J418" s="13" t="s">
        <v>438</v>
      </c>
      <c r="K418" s="1" t="s">
        <v>20</v>
      </c>
      <c r="M418" s="1"/>
      <c r="N418" s="1"/>
      <c r="R418" s="1"/>
      <c r="S418" s="1">
        <v>1</v>
      </c>
    </row>
    <row r="419" ht="18.75" hidden="1" spans="2:19">
      <c r="B419" s="3">
        <v>0</v>
      </c>
      <c r="C419" s="4">
        <v>0</v>
      </c>
      <c r="D419" s="5">
        <v>0</v>
      </c>
      <c r="E419" s="4">
        <v>0</v>
      </c>
      <c r="F419" s="5">
        <v>0</v>
      </c>
      <c r="H419" s="1">
        <v>3</v>
      </c>
      <c r="I419" s="6">
        <v>44483</v>
      </c>
      <c r="J419" s="13" t="s">
        <v>439</v>
      </c>
      <c r="K419" s="1" t="s">
        <v>20</v>
      </c>
      <c r="M419" s="1"/>
      <c r="N419" s="1"/>
      <c r="R419" s="1"/>
      <c r="S419" s="1">
        <v>1</v>
      </c>
    </row>
    <row r="420" ht="18.75" hidden="1" spans="2:19">
      <c r="B420" s="3">
        <v>0</v>
      </c>
      <c r="C420" s="4">
        <v>6820285.52661381</v>
      </c>
      <c r="D420" s="5">
        <v>6022312.12</v>
      </c>
      <c r="E420" s="4">
        <v>11.7</v>
      </c>
      <c r="F420" s="5">
        <v>6022312.12</v>
      </c>
      <c r="H420" s="1">
        <v>160</v>
      </c>
      <c r="I420" s="6">
        <v>44484</v>
      </c>
      <c r="J420" s="13" t="s">
        <v>440</v>
      </c>
      <c r="K420" s="1" t="s">
        <v>20</v>
      </c>
      <c r="M420" s="1"/>
      <c r="N420" s="1"/>
      <c r="R420" s="1"/>
      <c r="S420" s="1">
        <v>1</v>
      </c>
    </row>
    <row r="421" ht="18.75" hidden="1" spans="2:19">
      <c r="B421" s="3">
        <v>0</v>
      </c>
      <c r="C421" s="4">
        <v>369690363.374005</v>
      </c>
      <c r="D421" s="5">
        <v>348433167.48</v>
      </c>
      <c r="E421" s="4">
        <v>5.75</v>
      </c>
      <c r="F421" s="5">
        <v>348433167.48</v>
      </c>
      <c r="H421" s="1">
        <v>21</v>
      </c>
      <c r="I421" s="6">
        <v>44484</v>
      </c>
      <c r="J421" s="13" t="s">
        <v>441</v>
      </c>
      <c r="K421" s="1" t="s">
        <v>20</v>
      </c>
      <c r="M421" s="1"/>
      <c r="N421" s="1"/>
      <c r="R421" s="1"/>
      <c r="S421" s="1">
        <v>1</v>
      </c>
    </row>
    <row r="422" ht="18.75" hidden="1" spans="2:19">
      <c r="B422" s="3">
        <v>0</v>
      </c>
      <c r="C422" s="4">
        <v>0</v>
      </c>
      <c r="D422" s="5">
        <v>0</v>
      </c>
      <c r="E422" s="4">
        <v>0</v>
      </c>
      <c r="F422" s="5">
        <v>0</v>
      </c>
      <c r="H422" s="1">
        <v>4</v>
      </c>
      <c r="I422" s="6">
        <v>44484</v>
      </c>
      <c r="J422" s="13" t="s">
        <v>442</v>
      </c>
      <c r="K422" s="1" t="s">
        <v>20</v>
      </c>
      <c r="M422" s="1"/>
      <c r="N422" s="1"/>
      <c r="R422" s="1"/>
      <c r="S422" s="1">
        <v>1</v>
      </c>
    </row>
    <row r="423" ht="18.75" hidden="1" spans="2:19">
      <c r="B423" s="3">
        <v>0</v>
      </c>
      <c r="C423" s="4">
        <v>30469657.2198275</v>
      </c>
      <c r="D423" s="5">
        <v>28275841.9</v>
      </c>
      <c r="E423" s="4">
        <v>7.2</v>
      </c>
      <c r="F423" s="5">
        <v>28275841.9</v>
      </c>
      <c r="H423" s="1">
        <v>177</v>
      </c>
      <c r="I423" s="6">
        <v>44487</v>
      </c>
      <c r="J423" s="13" t="s">
        <v>443</v>
      </c>
      <c r="K423" s="1" t="s">
        <v>20</v>
      </c>
      <c r="M423" s="1"/>
      <c r="N423" s="1"/>
      <c r="R423" s="1"/>
      <c r="S423" s="1">
        <v>1</v>
      </c>
    </row>
    <row r="424" ht="18.75" hidden="1" spans="2:19">
      <c r="B424" s="3">
        <v>0</v>
      </c>
      <c r="C424" s="4">
        <v>0</v>
      </c>
      <c r="D424" s="5">
        <v>0</v>
      </c>
      <c r="E424" s="4">
        <v>0</v>
      </c>
      <c r="F424" s="5">
        <v>0</v>
      </c>
      <c r="H424" s="1">
        <v>5</v>
      </c>
      <c r="I424" s="6">
        <v>44487</v>
      </c>
      <c r="J424" s="13" t="s">
        <v>444</v>
      </c>
      <c r="K424" s="1" t="s">
        <v>20</v>
      </c>
      <c r="M424" s="1"/>
      <c r="N424" s="1"/>
      <c r="R424" s="1"/>
      <c r="S424" s="1">
        <v>1</v>
      </c>
    </row>
    <row r="425" ht="18.75" hidden="1" spans="2:19">
      <c r="B425" s="3">
        <v>0</v>
      </c>
      <c r="C425" s="4">
        <v>3937000</v>
      </c>
      <c r="D425" s="5">
        <v>3937000</v>
      </c>
      <c r="E425" s="4">
        <v>0</v>
      </c>
      <c r="F425" s="5">
        <v>3937000</v>
      </c>
      <c r="H425" s="1">
        <v>3</v>
      </c>
      <c r="I425" s="6">
        <v>44487</v>
      </c>
      <c r="J425" s="13" t="s">
        <v>445</v>
      </c>
      <c r="K425" s="1" t="s">
        <v>20</v>
      </c>
      <c r="M425" s="1"/>
      <c r="N425" s="1"/>
      <c r="R425" s="1"/>
      <c r="S425" s="1">
        <v>1</v>
      </c>
    </row>
    <row r="426" ht="18.75" hidden="1" spans="2:19">
      <c r="B426" s="3">
        <v>0</v>
      </c>
      <c r="C426" s="4">
        <v>594900</v>
      </c>
      <c r="D426" s="5">
        <v>594900</v>
      </c>
      <c r="E426" s="4">
        <v>0</v>
      </c>
      <c r="F426" s="5">
        <v>594900</v>
      </c>
      <c r="H426" s="1">
        <v>3</v>
      </c>
      <c r="I426" s="6">
        <v>44488</v>
      </c>
      <c r="J426" s="13" t="s">
        <v>446</v>
      </c>
      <c r="K426" s="1" t="s">
        <v>20</v>
      </c>
      <c r="M426" s="1"/>
      <c r="N426" s="1"/>
      <c r="R426" s="1"/>
      <c r="S426" s="1">
        <v>1</v>
      </c>
    </row>
    <row r="427" ht="18.75" hidden="1" spans="2:19">
      <c r="B427" s="3">
        <v>0</v>
      </c>
      <c r="C427" s="4">
        <v>0</v>
      </c>
      <c r="D427" s="5">
        <v>0</v>
      </c>
      <c r="E427" s="4">
        <v>0</v>
      </c>
      <c r="F427" s="5">
        <v>0</v>
      </c>
      <c r="H427" s="1">
        <v>5</v>
      </c>
      <c r="I427" s="6">
        <v>44488</v>
      </c>
      <c r="J427" s="13" t="s">
        <v>447</v>
      </c>
      <c r="K427" s="1" t="s">
        <v>20</v>
      </c>
      <c r="M427" s="1"/>
      <c r="N427" s="1"/>
      <c r="R427" s="1"/>
      <c r="S427" s="1">
        <v>1</v>
      </c>
    </row>
    <row r="428" ht="18.75" hidden="1" spans="2:19">
      <c r="B428" s="3">
        <v>0</v>
      </c>
      <c r="C428" s="4">
        <v>0</v>
      </c>
      <c r="D428" s="5">
        <v>0</v>
      </c>
      <c r="E428" s="4">
        <v>0</v>
      </c>
      <c r="F428" s="5">
        <v>0</v>
      </c>
      <c r="H428" s="1">
        <v>5</v>
      </c>
      <c r="I428" s="6">
        <v>44488</v>
      </c>
      <c r="J428" s="13" t="s">
        <v>448</v>
      </c>
      <c r="K428" s="1" t="s">
        <v>20</v>
      </c>
      <c r="M428" s="1"/>
      <c r="N428" s="1"/>
      <c r="R428" s="1"/>
      <c r="S428" s="1">
        <v>1</v>
      </c>
    </row>
    <row r="429" ht="18.75" hidden="1" spans="2:19">
      <c r="B429" s="3">
        <v>0</v>
      </c>
      <c r="C429" s="4">
        <v>0</v>
      </c>
      <c r="D429" s="5">
        <v>0</v>
      </c>
      <c r="E429" s="4">
        <v>0</v>
      </c>
      <c r="F429" s="5">
        <v>0</v>
      </c>
      <c r="H429" s="1">
        <v>10</v>
      </c>
      <c r="I429" s="6">
        <v>44488</v>
      </c>
      <c r="J429" s="13" t="s">
        <v>449</v>
      </c>
      <c r="K429" s="1" t="s">
        <v>20</v>
      </c>
      <c r="M429" s="1"/>
      <c r="N429" s="1"/>
      <c r="R429" s="1"/>
      <c r="S429" s="1">
        <v>1</v>
      </c>
    </row>
    <row r="430" ht="18.75" hidden="1" spans="2:19">
      <c r="B430" s="3">
        <v>0</v>
      </c>
      <c r="C430" s="4">
        <v>10154961.8763796</v>
      </c>
      <c r="D430" s="5">
        <v>9200395.46</v>
      </c>
      <c r="E430" s="4">
        <v>9.4</v>
      </c>
      <c r="F430" s="5">
        <v>9200395.46</v>
      </c>
      <c r="H430" s="1">
        <v>209</v>
      </c>
      <c r="I430" s="6">
        <v>44489</v>
      </c>
      <c r="J430" s="13" t="s">
        <v>450</v>
      </c>
      <c r="K430" s="1" t="s">
        <v>20</v>
      </c>
      <c r="M430" s="1"/>
      <c r="N430" s="1"/>
      <c r="R430" s="1"/>
      <c r="S430" s="1">
        <v>1</v>
      </c>
    </row>
    <row r="431" ht="18.75" hidden="1" spans="2:19">
      <c r="B431" s="3">
        <v>0</v>
      </c>
      <c r="C431" s="4">
        <v>40925044.0043289</v>
      </c>
      <c r="D431" s="5">
        <v>37814740.66</v>
      </c>
      <c r="E431" s="4">
        <v>7.6</v>
      </c>
      <c r="F431" s="5">
        <v>37814740.66</v>
      </c>
      <c r="H431" s="1">
        <v>177</v>
      </c>
      <c r="I431" s="6">
        <v>44489</v>
      </c>
      <c r="J431" s="13" t="s">
        <v>451</v>
      </c>
      <c r="K431" s="1" t="s">
        <v>20</v>
      </c>
      <c r="M431" s="1"/>
      <c r="N431" s="1"/>
      <c r="R431" s="1"/>
      <c r="S431" s="1">
        <v>1</v>
      </c>
    </row>
    <row r="432" ht="18.75" hidden="1" spans="2:19">
      <c r="B432" s="3">
        <v>0</v>
      </c>
      <c r="C432" s="4">
        <v>4614786.00225225</v>
      </c>
      <c r="D432" s="5">
        <v>4097929.97</v>
      </c>
      <c r="E432" s="4">
        <v>11.2</v>
      </c>
      <c r="F432" s="5">
        <v>4097929.97</v>
      </c>
      <c r="H432" s="1">
        <v>166</v>
      </c>
      <c r="I432" s="6">
        <v>44489</v>
      </c>
      <c r="J432" s="13" t="s">
        <v>452</v>
      </c>
      <c r="K432" s="1" t="s">
        <v>20</v>
      </c>
      <c r="M432" s="1"/>
      <c r="N432" s="1"/>
      <c r="R432" s="1"/>
      <c r="S432" s="1">
        <v>1</v>
      </c>
    </row>
    <row r="433" ht="18.75" hidden="1" spans="2:19">
      <c r="B433" s="3">
        <v>0</v>
      </c>
      <c r="C433" s="4">
        <v>0</v>
      </c>
      <c r="D433" s="5">
        <v>0</v>
      </c>
      <c r="E433" s="4">
        <v>0</v>
      </c>
      <c r="F433" s="5">
        <v>0</v>
      </c>
      <c r="H433" s="1">
        <v>6</v>
      </c>
      <c r="I433" s="6">
        <v>44489</v>
      </c>
      <c r="J433" s="13" t="s">
        <v>453</v>
      </c>
      <c r="K433" s="1" t="s">
        <v>20</v>
      </c>
      <c r="M433" s="1"/>
      <c r="N433" s="1"/>
      <c r="R433" s="1"/>
      <c r="S433" s="1">
        <v>1</v>
      </c>
    </row>
    <row r="434" ht="18.75" hidden="1" spans="2:19">
      <c r="B434" s="3">
        <v>0</v>
      </c>
      <c r="C434" s="4">
        <v>15713996.9989165</v>
      </c>
      <c r="D434" s="5">
        <v>14504019.23</v>
      </c>
      <c r="E434" s="4">
        <v>7.7</v>
      </c>
      <c r="F434" s="5">
        <v>14504019.23</v>
      </c>
      <c r="H434" s="1">
        <v>247</v>
      </c>
      <c r="I434" s="6">
        <v>44490</v>
      </c>
      <c r="J434" s="13" t="s">
        <v>454</v>
      </c>
      <c r="K434" s="1" t="s">
        <v>20</v>
      </c>
      <c r="M434" s="1"/>
      <c r="N434" s="1"/>
      <c r="R434" s="1"/>
      <c r="S434" s="1">
        <v>1</v>
      </c>
    </row>
    <row r="435" ht="18.75" hidden="1" spans="2:19">
      <c r="B435" s="3">
        <v>0</v>
      </c>
      <c r="C435" s="4">
        <v>7885886.00216684</v>
      </c>
      <c r="D435" s="5">
        <v>7278672.78</v>
      </c>
      <c r="E435" s="4">
        <v>7.7</v>
      </c>
      <c r="F435" s="5">
        <v>7278672.78</v>
      </c>
      <c r="H435" s="1">
        <v>117</v>
      </c>
      <c r="I435" s="6">
        <v>44490</v>
      </c>
      <c r="J435" s="13" t="s">
        <v>455</v>
      </c>
      <c r="K435" s="1" t="s">
        <v>20</v>
      </c>
      <c r="M435" s="1"/>
      <c r="N435" s="1"/>
      <c r="R435" s="1"/>
      <c r="S435" s="1">
        <v>1</v>
      </c>
    </row>
    <row r="436" ht="18.75" hidden="1" spans="2:19">
      <c r="B436" s="3">
        <v>0</v>
      </c>
      <c r="C436" s="4">
        <v>122759904.384133</v>
      </c>
      <c r="D436" s="5">
        <v>117603988.4</v>
      </c>
      <c r="E436" s="4">
        <v>4.2</v>
      </c>
      <c r="F436" s="5">
        <v>117603988.4</v>
      </c>
      <c r="H436" s="1">
        <v>35</v>
      </c>
      <c r="I436" s="6">
        <v>44490</v>
      </c>
      <c r="J436" s="13" t="s">
        <v>456</v>
      </c>
      <c r="K436" s="1" t="s">
        <v>20</v>
      </c>
      <c r="M436" s="1"/>
      <c r="N436" s="1"/>
      <c r="R436" s="1"/>
      <c r="S436" s="1">
        <v>1</v>
      </c>
    </row>
    <row r="437" ht="18.75" hidden="1" spans="2:19">
      <c r="B437" s="3">
        <v>0</v>
      </c>
      <c r="C437" s="4">
        <v>14604347.7544596</v>
      </c>
      <c r="D437" s="5">
        <v>13917943.41</v>
      </c>
      <c r="E437" s="4">
        <v>4.7</v>
      </c>
      <c r="F437" s="5">
        <v>13917943.41</v>
      </c>
      <c r="H437" s="1">
        <v>180</v>
      </c>
      <c r="I437" s="6">
        <v>44490</v>
      </c>
      <c r="J437" s="13" t="s">
        <v>457</v>
      </c>
      <c r="K437" s="1" t="s">
        <v>20</v>
      </c>
      <c r="M437" s="1"/>
      <c r="N437" s="1"/>
      <c r="R437" s="1"/>
      <c r="S437" s="1">
        <v>1</v>
      </c>
    </row>
    <row r="438" ht="18.75" hidden="1" spans="2:19">
      <c r="B438" s="3">
        <v>0</v>
      </c>
      <c r="C438" s="4">
        <v>0</v>
      </c>
      <c r="D438" s="5">
        <v>0</v>
      </c>
      <c r="E438" s="4">
        <v>0</v>
      </c>
      <c r="F438" s="5">
        <v>0</v>
      </c>
      <c r="H438" s="1">
        <v>49</v>
      </c>
      <c r="I438" s="6">
        <v>44490</v>
      </c>
      <c r="J438" s="13" t="s">
        <v>458</v>
      </c>
      <c r="K438" s="1" t="s">
        <v>20</v>
      </c>
      <c r="M438" s="1"/>
      <c r="N438" s="1"/>
      <c r="R438" s="1"/>
      <c r="S438" s="1">
        <v>1</v>
      </c>
    </row>
    <row r="439" ht="18.75" hidden="1" spans="2:19">
      <c r="B439" s="3">
        <v>0</v>
      </c>
      <c r="C439" s="4">
        <v>1520300</v>
      </c>
      <c r="D439" s="5">
        <v>1520300</v>
      </c>
      <c r="E439" s="4">
        <v>0</v>
      </c>
      <c r="F439" s="5">
        <v>1520300</v>
      </c>
      <c r="H439" s="1">
        <v>3</v>
      </c>
      <c r="I439" s="6">
        <v>44490</v>
      </c>
      <c r="J439" s="13" t="s">
        <v>459</v>
      </c>
      <c r="K439" s="1" t="s">
        <v>20</v>
      </c>
      <c r="M439" s="1"/>
      <c r="N439" s="1"/>
      <c r="R439" s="1"/>
      <c r="S439" s="1">
        <v>1</v>
      </c>
    </row>
    <row r="440" ht="18.75" hidden="1" spans="2:19">
      <c r="B440" s="3">
        <v>0</v>
      </c>
      <c r="C440" s="4">
        <v>0</v>
      </c>
      <c r="D440" s="5">
        <v>0</v>
      </c>
      <c r="E440" s="4">
        <v>0</v>
      </c>
      <c r="F440" s="5">
        <v>0</v>
      </c>
      <c r="H440" s="1">
        <v>147</v>
      </c>
      <c r="I440" s="6">
        <v>44490</v>
      </c>
      <c r="J440" s="13" t="s">
        <v>460</v>
      </c>
      <c r="K440" s="1" t="s">
        <v>20</v>
      </c>
      <c r="M440" s="1"/>
      <c r="N440" s="1"/>
      <c r="R440" s="1"/>
      <c r="S440" s="1">
        <v>1</v>
      </c>
    </row>
    <row r="441" ht="18.75" hidden="1" spans="2:19">
      <c r="B441" s="3">
        <v>0</v>
      </c>
      <c r="C441" s="4">
        <v>6393411.13513513</v>
      </c>
      <c r="D441" s="5">
        <v>5913905.3</v>
      </c>
      <c r="E441" s="4">
        <v>7.5</v>
      </c>
      <c r="F441" s="5">
        <v>5913905.3</v>
      </c>
      <c r="H441" s="1">
        <v>184</v>
      </c>
      <c r="I441" s="6">
        <v>44491</v>
      </c>
      <c r="J441" s="13" t="s">
        <v>461</v>
      </c>
      <c r="K441" s="1" t="s">
        <v>20</v>
      </c>
      <c r="M441" s="1"/>
      <c r="N441" s="1"/>
      <c r="R441" s="1"/>
      <c r="S441" s="1">
        <v>1</v>
      </c>
    </row>
    <row r="442" ht="18.75" hidden="1" spans="2:19">
      <c r="B442" s="3">
        <v>0</v>
      </c>
      <c r="C442" s="4">
        <v>5917074.81355932</v>
      </c>
      <c r="D442" s="5">
        <v>5236611.21</v>
      </c>
      <c r="E442" s="4">
        <v>11.5</v>
      </c>
      <c r="F442" s="5">
        <v>5236611.21</v>
      </c>
      <c r="H442" s="1">
        <v>172</v>
      </c>
      <c r="I442" s="6">
        <v>44491</v>
      </c>
      <c r="J442" s="13" t="s">
        <v>462</v>
      </c>
      <c r="K442" s="1" t="s">
        <v>20</v>
      </c>
      <c r="M442" s="1"/>
      <c r="N442" s="1"/>
      <c r="R442" s="1"/>
      <c r="S442" s="1">
        <v>1</v>
      </c>
    </row>
    <row r="443" ht="18.75" hidden="1" spans="2:19">
      <c r="B443" s="3">
        <v>0</v>
      </c>
      <c r="C443" s="4">
        <v>80042652.3585912</v>
      </c>
      <c r="D443" s="5">
        <v>74999965.26</v>
      </c>
      <c r="E443" s="4">
        <v>6.3</v>
      </c>
      <c r="F443" s="5">
        <v>74999965.26</v>
      </c>
      <c r="H443" s="1">
        <v>30</v>
      </c>
      <c r="I443" s="6">
        <v>44491</v>
      </c>
      <c r="J443" s="13" t="s">
        <v>463</v>
      </c>
      <c r="K443" s="1" t="s">
        <v>20</v>
      </c>
      <c r="M443" s="1"/>
      <c r="N443" s="1"/>
      <c r="R443" s="1"/>
      <c r="S443" s="1">
        <v>1</v>
      </c>
    </row>
    <row r="444" ht="18.75" hidden="1" spans="2:19">
      <c r="B444" s="3">
        <v>0</v>
      </c>
      <c r="C444" s="4">
        <v>20013836.0023724</v>
      </c>
      <c r="D444" s="5">
        <v>16871663.75</v>
      </c>
      <c r="E444" s="4">
        <v>15.7</v>
      </c>
      <c r="F444" s="5">
        <v>16871663.75</v>
      </c>
      <c r="H444" s="1">
        <v>230</v>
      </c>
      <c r="I444" s="6">
        <v>44491</v>
      </c>
      <c r="J444" s="13" t="s">
        <v>464</v>
      </c>
      <c r="K444" s="1" t="s">
        <v>20</v>
      </c>
      <c r="M444" s="1"/>
      <c r="N444" s="1"/>
      <c r="R444" s="1"/>
      <c r="S444" s="1">
        <v>1</v>
      </c>
    </row>
    <row r="445" ht="18.75" hidden="1" spans="2:19">
      <c r="B445" s="3">
        <v>0</v>
      </c>
      <c r="C445" s="4">
        <v>14929836.9967355</v>
      </c>
      <c r="D445" s="5">
        <v>13720520.2</v>
      </c>
      <c r="E445" s="4">
        <v>8.1</v>
      </c>
      <c r="F445" s="5">
        <v>13720520.2</v>
      </c>
      <c r="H445" s="1">
        <v>215</v>
      </c>
      <c r="I445" s="6">
        <v>44491</v>
      </c>
      <c r="J445" s="13" t="s">
        <v>465</v>
      </c>
      <c r="K445" s="1" t="s">
        <v>20</v>
      </c>
      <c r="M445" s="1"/>
      <c r="N445" s="1"/>
      <c r="R445" s="1"/>
      <c r="S445" s="1">
        <v>1</v>
      </c>
    </row>
    <row r="446" ht="18.75" hidden="1" spans="2:19">
      <c r="B446" s="3">
        <v>0</v>
      </c>
      <c r="C446" s="4">
        <v>4973700</v>
      </c>
      <c r="D446" s="5">
        <v>4973700</v>
      </c>
      <c r="E446" s="4">
        <v>0</v>
      </c>
      <c r="F446" s="5">
        <v>4973700</v>
      </c>
      <c r="H446" s="1">
        <v>3</v>
      </c>
      <c r="I446" s="6">
        <v>44491</v>
      </c>
      <c r="J446" s="13" t="s">
        <v>466</v>
      </c>
      <c r="K446" s="1" t="s">
        <v>20</v>
      </c>
      <c r="M446" s="1"/>
      <c r="N446" s="1"/>
      <c r="R446" s="1"/>
      <c r="S446" s="1">
        <v>1</v>
      </c>
    </row>
    <row r="447" ht="18.75" hidden="1" spans="2:19">
      <c r="B447" s="3">
        <v>0</v>
      </c>
      <c r="C447" s="4">
        <v>0</v>
      </c>
      <c r="D447" s="5">
        <v>0</v>
      </c>
      <c r="E447" s="4">
        <v>0</v>
      </c>
      <c r="F447" s="5">
        <v>0</v>
      </c>
      <c r="H447" s="1">
        <v>8</v>
      </c>
      <c r="I447" s="6">
        <v>44491</v>
      </c>
      <c r="J447" s="13" t="s">
        <v>467</v>
      </c>
      <c r="K447" s="1" t="s">
        <v>20</v>
      </c>
      <c r="M447" s="1"/>
      <c r="N447" s="1"/>
      <c r="R447" s="1"/>
      <c r="S447" s="1">
        <v>1</v>
      </c>
    </row>
    <row r="448" ht="18.75" hidden="1" spans="1:19">
      <c r="A448" s="1" t="s">
        <v>468</v>
      </c>
      <c r="B448" s="3">
        <v>0</v>
      </c>
      <c r="C448" s="4">
        <v>26888150</v>
      </c>
      <c r="D448" s="5">
        <v>25059755.8</v>
      </c>
      <c r="E448" s="4">
        <v>6.8</v>
      </c>
      <c r="F448" s="5">
        <v>25059755.8</v>
      </c>
      <c r="H448" s="1">
        <v>5</v>
      </c>
      <c r="I448" s="6">
        <v>44492</v>
      </c>
      <c r="J448" s="13" t="s">
        <v>469</v>
      </c>
      <c r="K448" s="1" t="s">
        <v>20</v>
      </c>
      <c r="M448" s="1"/>
      <c r="N448" s="1"/>
      <c r="R448" s="1"/>
      <c r="S448" s="1">
        <v>1</v>
      </c>
    </row>
    <row r="449" ht="18.75" hidden="1" spans="2:19">
      <c r="B449" s="3">
        <v>0</v>
      </c>
      <c r="C449" s="4">
        <v>104196620.34188</v>
      </c>
      <c r="D449" s="5">
        <v>97528036.64</v>
      </c>
      <c r="E449" s="4">
        <v>6.4</v>
      </c>
      <c r="F449" s="5">
        <v>97528036.64</v>
      </c>
      <c r="H449" s="1">
        <v>34</v>
      </c>
      <c r="I449" s="6">
        <v>44494</v>
      </c>
      <c r="J449" s="13" t="s">
        <v>470</v>
      </c>
      <c r="K449" s="1" t="s">
        <v>20</v>
      </c>
      <c r="M449" s="1"/>
      <c r="N449" s="1"/>
      <c r="R449" s="1"/>
      <c r="S449" s="1">
        <v>1</v>
      </c>
    </row>
    <row r="450" ht="18.75" hidden="1" spans="2:19">
      <c r="B450" s="3">
        <v>0</v>
      </c>
      <c r="C450" s="4">
        <v>4377675.99781897</v>
      </c>
      <c r="D450" s="5">
        <v>4014328.89</v>
      </c>
      <c r="E450" s="4">
        <v>8.3</v>
      </c>
      <c r="F450" s="5">
        <v>4014328.89</v>
      </c>
      <c r="H450" s="1">
        <v>150</v>
      </c>
      <c r="I450" s="6">
        <v>44494</v>
      </c>
      <c r="J450" s="13" t="s">
        <v>471</v>
      </c>
      <c r="K450" s="1" t="s">
        <v>20</v>
      </c>
      <c r="M450" s="1"/>
      <c r="N450" s="1"/>
      <c r="R450" s="1"/>
      <c r="S450" s="1">
        <v>1</v>
      </c>
    </row>
    <row r="451" ht="18.75" hidden="1" spans="2:19">
      <c r="B451" s="3">
        <v>0</v>
      </c>
      <c r="C451" s="4">
        <v>0</v>
      </c>
      <c r="D451" s="5">
        <v>0</v>
      </c>
      <c r="E451" s="4">
        <v>0</v>
      </c>
      <c r="F451" s="5">
        <v>0</v>
      </c>
      <c r="H451" s="1">
        <v>3</v>
      </c>
      <c r="I451" s="6">
        <v>44494</v>
      </c>
      <c r="J451" s="13" t="s">
        <v>472</v>
      </c>
      <c r="K451" s="1" t="s">
        <v>20</v>
      </c>
      <c r="M451" s="1"/>
      <c r="N451" s="1"/>
      <c r="R451" s="1"/>
      <c r="S451" s="1">
        <v>1</v>
      </c>
    </row>
    <row r="452" ht="18.75" hidden="1" spans="2:19">
      <c r="B452" s="3">
        <v>0</v>
      </c>
      <c r="C452" s="4">
        <v>6109297.08333333</v>
      </c>
      <c r="D452" s="5">
        <v>5718302.07</v>
      </c>
      <c r="E452" s="4">
        <v>6.4</v>
      </c>
      <c r="F452" s="5">
        <v>5718302.07</v>
      </c>
      <c r="H452" s="1">
        <v>187</v>
      </c>
      <c r="I452" s="6">
        <v>44495</v>
      </c>
      <c r="J452" s="13" t="s">
        <v>473</v>
      </c>
      <c r="K452" s="1" t="s">
        <v>20</v>
      </c>
      <c r="M452" s="1"/>
      <c r="N452" s="1"/>
      <c r="R452" s="1"/>
      <c r="S452" s="1">
        <v>1</v>
      </c>
    </row>
    <row r="453" ht="18.75" hidden="1" spans="2:19">
      <c r="B453" s="3">
        <v>0</v>
      </c>
      <c r="C453" s="4">
        <v>735100</v>
      </c>
      <c r="D453" s="5">
        <v>735100</v>
      </c>
      <c r="E453" s="4">
        <v>0</v>
      </c>
      <c r="F453" s="5">
        <v>735100</v>
      </c>
      <c r="H453" s="1">
        <v>3</v>
      </c>
      <c r="I453" s="6">
        <v>44495</v>
      </c>
      <c r="J453" s="13" t="s">
        <v>474</v>
      </c>
      <c r="K453" s="1" t="s">
        <v>20</v>
      </c>
      <c r="M453" s="1"/>
      <c r="N453" s="1"/>
      <c r="R453" s="1"/>
      <c r="S453" s="1">
        <v>1</v>
      </c>
    </row>
    <row r="454" ht="18.75" hidden="1" spans="2:19">
      <c r="B454" s="3">
        <v>0</v>
      </c>
      <c r="C454" s="4">
        <v>0</v>
      </c>
      <c r="D454" s="5">
        <v>0</v>
      </c>
      <c r="E454" s="4">
        <v>0</v>
      </c>
      <c r="F454" s="5">
        <v>0</v>
      </c>
      <c r="H454" s="1">
        <v>4</v>
      </c>
      <c r="I454" s="6">
        <v>44496</v>
      </c>
      <c r="J454" s="13" t="s">
        <v>475</v>
      </c>
      <c r="K454" s="1" t="s">
        <v>20</v>
      </c>
      <c r="M454" s="1"/>
      <c r="N454" s="1"/>
      <c r="R454" s="1"/>
      <c r="S454" s="1">
        <v>1</v>
      </c>
    </row>
    <row r="455" ht="18.75" hidden="1" spans="2:19">
      <c r="B455" s="3">
        <v>0</v>
      </c>
      <c r="C455" s="4">
        <v>0</v>
      </c>
      <c r="D455" s="5">
        <v>0</v>
      </c>
      <c r="E455" s="4">
        <v>0</v>
      </c>
      <c r="F455" s="5">
        <v>0</v>
      </c>
      <c r="H455" s="1">
        <v>4</v>
      </c>
      <c r="I455" s="6">
        <v>44496</v>
      </c>
      <c r="J455" s="13" t="s">
        <v>476</v>
      </c>
      <c r="K455" s="1" t="s">
        <v>20</v>
      </c>
      <c r="M455" s="1"/>
      <c r="N455" s="1"/>
      <c r="R455" s="1"/>
      <c r="S455" s="1">
        <v>1</v>
      </c>
    </row>
    <row r="456" ht="18.75" hidden="1" spans="2:19">
      <c r="B456" s="3">
        <v>0</v>
      </c>
      <c r="C456" s="4">
        <v>0</v>
      </c>
      <c r="D456" s="5">
        <v>0</v>
      </c>
      <c r="E456" s="4">
        <v>0</v>
      </c>
      <c r="F456" s="5">
        <v>0</v>
      </c>
      <c r="H456" s="1">
        <v>9</v>
      </c>
      <c r="I456" s="6">
        <v>44496</v>
      </c>
      <c r="J456" s="13" t="s">
        <v>477</v>
      </c>
      <c r="K456" s="1" t="s">
        <v>20</v>
      </c>
      <c r="M456" s="1"/>
      <c r="N456" s="1"/>
      <c r="R456" s="1"/>
      <c r="S456" s="1">
        <v>1</v>
      </c>
    </row>
    <row r="457" ht="18.75" hidden="1" spans="2:19">
      <c r="B457" s="3">
        <v>0</v>
      </c>
      <c r="C457" s="4">
        <v>9955008.04487179</v>
      </c>
      <c r="D457" s="5">
        <v>9317887.53</v>
      </c>
      <c r="E457" s="4">
        <v>6.4</v>
      </c>
      <c r="F457" s="5">
        <v>9317887.53</v>
      </c>
      <c r="H457" s="1">
        <v>187</v>
      </c>
      <c r="I457" s="6">
        <v>44497</v>
      </c>
      <c r="J457" s="13" t="s">
        <v>478</v>
      </c>
      <c r="K457" s="1" t="s">
        <v>20</v>
      </c>
      <c r="M457" s="1"/>
      <c r="N457" s="1"/>
      <c r="R457" s="1"/>
      <c r="S457" s="1">
        <v>1</v>
      </c>
    </row>
    <row r="458" ht="18.75" hidden="1" spans="2:19">
      <c r="B458" s="3">
        <v>0</v>
      </c>
      <c r="C458" s="4">
        <v>0</v>
      </c>
      <c r="D458" s="5">
        <v>0</v>
      </c>
      <c r="E458" s="4">
        <v>0</v>
      </c>
      <c r="F458" s="5">
        <v>0</v>
      </c>
      <c r="H458" s="1">
        <v>5</v>
      </c>
      <c r="I458" s="6">
        <v>44497</v>
      </c>
      <c r="J458" s="13" t="s">
        <v>479</v>
      </c>
      <c r="K458" s="1" t="s">
        <v>20</v>
      </c>
      <c r="M458" s="1"/>
      <c r="N458" s="1"/>
      <c r="R458" s="1"/>
      <c r="S458" s="1">
        <v>1</v>
      </c>
    </row>
    <row r="459" ht="18.75" hidden="1" spans="2:19">
      <c r="B459" s="3">
        <v>0</v>
      </c>
      <c r="C459" s="4">
        <v>8068498.99893503</v>
      </c>
      <c r="D459" s="5">
        <v>7576320.56</v>
      </c>
      <c r="E459" s="4">
        <v>6.1</v>
      </c>
      <c r="F459" s="5">
        <v>7576320.56</v>
      </c>
      <c r="H459" s="1">
        <v>101</v>
      </c>
      <c r="I459" s="6">
        <v>44498</v>
      </c>
      <c r="J459" s="13" t="s">
        <v>480</v>
      </c>
      <c r="K459" s="1" t="s">
        <v>20</v>
      </c>
      <c r="M459" s="1"/>
      <c r="N459" s="1"/>
      <c r="R459" s="1"/>
      <c r="S459" s="1">
        <v>1</v>
      </c>
    </row>
    <row r="460" ht="18.75" hidden="1" spans="2:19">
      <c r="B460" s="3">
        <v>0</v>
      </c>
      <c r="C460" s="4">
        <v>2538849.92170022</v>
      </c>
      <c r="D460" s="5">
        <v>2269731.83</v>
      </c>
      <c r="E460" s="4">
        <v>10.6</v>
      </c>
      <c r="F460" s="5">
        <v>2269731.83</v>
      </c>
      <c r="H460" s="1">
        <v>87</v>
      </c>
      <c r="I460" s="6">
        <v>44498</v>
      </c>
      <c r="J460" s="13" t="s">
        <v>481</v>
      </c>
      <c r="K460" s="1" t="s">
        <v>20</v>
      </c>
      <c r="M460" s="1"/>
      <c r="N460" s="1"/>
      <c r="R460" s="1"/>
      <c r="S460" s="1">
        <v>1</v>
      </c>
    </row>
    <row r="461" ht="18.75" hidden="1" spans="2:19">
      <c r="B461" s="3">
        <v>0</v>
      </c>
      <c r="C461" s="4">
        <v>0</v>
      </c>
      <c r="D461" s="5">
        <v>0</v>
      </c>
      <c r="E461" s="4">
        <v>0</v>
      </c>
      <c r="F461" s="5">
        <v>0</v>
      </c>
      <c r="H461" s="1">
        <v>5</v>
      </c>
      <c r="I461" s="6">
        <v>44498</v>
      </c>
      <c r="J461" s="13" t="s">
        <v>482</v>
      </c>
      <c r="K461" s="1" t="s">
        <v>20</v>
      </c>
      <c r="M461" s="1"/>
      <c r="N461" s="1"/>
      <c r="R461" s="1"/>
      <c r="S461" s="1">
        <v>1</v>
      </c>
    </row>
    <row r="462" ht="18.75" hidden="1" spans="2:19">
      <c r="B462" s="3">
        <v>0</v>
      </c>
      <c r="C462" s="4">
        <v>0</v>
      </c>
      <c r="D462" s="5">
        <v>0</v>
      </c>
      <c r="E462" s="4">
        <v>0</v>
      </c>
      <c r="F462" s="5">
        <v>0</v>
      </c>
      <c r="H462" s="1">
        <v>3</v>
      </c>
      <c r="I462" s="6">
        <v>44498</v>
      </c>
      <c r="J462" s="13" t="s">
        <v>483</v>
      </c>
      <c r="K462" s="1" t="s">
        <v>20</v>
      </c>
      <c r="M462" s="1"/>
      <c r="N462" s="1"/>
      <c r="R462" s="1"/>
      <c r="S462" s="1">
        <v>1</v>
      </c>
    </row>
    <row r="463" ht="18.75" hidden="1" spans="2:19">
      <c r="B463" s="3">
        <v>0</v>
      </c>
      <c r="C463" s="4">
        <v>0</v>
      </c>
      <c r="D463" s="5">
        <v>0</v>
      </c>
      <c r="E463" s="4">
        <v>0</v>
      </c>
      <c r="F463" s="5">
        <v>0</v>
      </c>
      <c r="H463" s="1">
        <v>3</v>
      </c>
      <c r="I463" s="6">
        <v>44498</v>
      </c>
      <c r="J463" s="13" t="s">
        <v>484</v>
      </c>
      <c r="K463" s="1" t="s">
        <v>20</v>
      </c>
      <c r="M463" s="1"/>
      <c r="N463" s="1"/>
      <c r="R463" s="1"/>
      <c r="S463" s="1">
        <v>1</v>
      </c>
    </row>
    <row r="464" ht="18.75" hidden="1" spans="2:19">
      <c r="B464" s="3">
        <v>0</v>
      </c>
      <c r="C464" s="4">
        <v>1749000</v>
      </c>
      <c r="D464" s="5">
        <v>1749000</v>
      </c>
      <c r="E464" s="4">
        <v>0</v>
      </c>
      <c r="F464" s="5">
        <v>1749000</v>
      </c>
      <c r="H464" s="1">
        <v>3</v>
      </c>
      <c r="I464" s="6">
        <v>44498</v>
      </c>
      <c r="J464" s="13" t="s">
        <v>485</v>
      </c>
      <c r="K464" s="1" t="s">
        <v>20</v>
      </c>
      <c r="M464" s="1"/>
      <c r="N464" s="1"/>
      <c r="R464" s="1"/>
      <c r="S464" s="1">
        <v>1</v>
      </c>
    </row>
    <row r="465" ht="18.75" hidden="1" spans="2:19">
      <c r="B465" s="3">
        <v>0</v>
      </c>
      <c r="C465" s="4">
        <v>25715961.9017094</v>
      </c>
      <c r="D465" s="5">
        <v>24070140.34</v>
      </c>
      <c r="E465" s="4">
        <v>6.4</v>
      </c>
      <c r="F465" s="5">
        <v>24070140.34</v>
      </c>
      <c r="H465" s="1">
        <v>108</v>
      </c>
      <c r="I465" s="6">
        <v>44501</v>
      </c>
      <c r="J465" s="13" t="s">
        <v>486</v>
      </c>
      <c r="K465" s="1" t="s">
        <v>20</v>
      </c>
      <c r="M465" s="1"/>
      <c r="N465" s="1"/>
      <c r="R465" s="1"/>
      <c r="S465" s="1">
        <v>1</v>
      </c>
    </row>
    <row r="466" ht="18.75" hidden="1" spans="2:19">
      <c r="B466" s="3">
        <v>0</v>
      </c>
      <c r="C466" s="4">
        <v>0</v>
      </c>
      <c r="D466" s="5">
        <v>0</v>
      </c>
      <c r="E466" s="4">
        <v>0</v>
      </c>
      <c r="F466" s="5">
        <v>0</v>
      </c>
      <c r="H466" s="1">
        <v>6</v>
      </c>
      <c r="I466" s="6">
        <v>44501</v>
      </c>
      <c r="J466" s="13" t="s">
        <v>487</v>
      </c>
      <c r="K466" s="1" t="s">
        <v>20</v>
      </c>
      <c r="M466" s="1"/>
      <c r="N466" s="1"/>
      <c r="R466" s="1"/>
      <c r="S466" s="1">
        <v>1</v>
      </c>
    </row>
    <row r="467" ht="18.75" hidden="1" spans="2:19">
      <c r="B467" s="3">
        <v>0</v>
      </c>
      <c r="C467" s="4">
        <v>0</v>
      </c>
      <c r="D467" s="5">
        <v>0</v>
      </c>
      <c r="E467" s="4">
        <v>0</v>
      </c>
      <c r="F467" s="5">
        <v>0</v>
      </c>
      <c r="H467" s="1">
        <v>4</v>
      </c>
      <c r="I467" s="6">
        <v>44501</v>
      </c>
      <c r="J467" s="13" t="s">
        <v>488</v>
      </c>
      <c r="K467" s="1" t="s">
        <v>20</v>
      </c>
      <c r="M467" s="1"/>
      <c r="N467" s="1"/>
      <c r="R467" s="1"/>
      <c r="S467" s="1">
        <v>1</v>
      </c>
    </row>
    <row r="468" ht="18.75" hidden="1" spans="2:19">
      <c r="B468" s="3">
        <v>0</v>
      </c>
      <c r="C468" s="4">
        <v>0</v>
      </c>
      <c r="D468" s="5">
        <v>0</v>
      </c>
      <c r="E468" s="4">
        <v>0</v>
      </c>
      <c r="F468" s="5">
        <v>0</v>
      </c>
      <c r="H468" s="1">
        <v>0</v>
      </c>
      <c r="I468" s="6">
        <v>44501</v>
      </c>
      <c r="J468" s="13" t="s">
        <v>489</v>
      </c>
      <c r="K468" s="1" t="s">
        <v>20</v>
      </c>
      <c r="M468" s="1"/>
      <c r="N468" s="1"/>
      <c r="R468" s="1"/>
      <c r="S468" s="1">
        <v>1</v>
      </c>
    </row>
    <row r="469" ht="18.75" hidden="1" spans="2:19">
      <c r="B469" s="3">
        <v>0</v>
      </c>
      <c r="C469" s="4">
        <v>90808515.1724138</v>
      </c>
      <c r="D469" s="5">
        <v>84270302.08</v>
      </c>
      <c r="E469" s="4">
        <v>7.2</v>
      </c>
      <c r="F469" s="5">
        <v>84270302.08</v>
      </c>
      <c r="H469" s="1">
        <v>23</v>
      </c>
      <c r="I469" s="6">
        <v>44502</v>
      </c>
      <c r="J469" s="13" t="s">
        <v>490</v>
      </c>
      <c r="K469" s="1" t="s">
        <v>20</v>
      </c>
      <c r="M469" s="1"/>
      <c r="N469" s="1"/>
      <c r="R469" s="1"/>
      <c r="S469" s="1">
        <v>1</v>
      </c>
    </row>
    <row r="470" ht="18.75" hidden="1" spans="2:19">
      <c r="B470" s="3">
        <v>0</v>
      </c>
      <c r="C470" s="4">
        <v>12359451.6981132</v>
      </c>
      <c r="D470" s="5">
        <v>11135865.98</v>
      </c>
      <c r="E470" s="4">
        <v>9.9</v>
      </c>
      <c r="F470" s="5">
        <v>11135865.98</v>
      </c>
      <c r="H470" s="1">
        <v>39</v>
      </c>
      <c r="I470" s="6">
        <v>44502</v>
      </c>
      <c r="J470" s="13" t="s">
        <v>491</v>
      </c>
      <c r="K470" s="1" t="s">
        <v>20</v>
      </c>
      <c r="M470" s="1"/>
      <c r="N470" s="1"/>
      <c r="R470" s="1"/>
      <c r="S470" s="1">
        <v>1</v>
      </c>
    </row>
    <row r="471" ht="18.75" hidden="1" spans="2:19">
      <c r="B471" s="3">
        <v>0</v>
      </c>
      <c r="C471" s="4">
        <v>432541</v>
      </c>
      <c r="D471" s="5">
        <v>432541</v>
      </c>
      <c r="E471" s="4">
        <v>0</v>
      </c>
      <c r="F471" s="5">
        <v>432541</v>
      </c>
      <c r="H471" s="1">
        <v>3</v>
      </c>
      <c r="I471" s="6">
        <v>44502</v>
      </c>
      <c r="J471" s="13" t="s">
        <v>492</v>
      </c>
      <c r="K471" s="1" t="s">
        <v>20</v>
      </c>
      <c r="M471" s="1"/>
      <c r="N471" s="1"/>
      <c r="R471" s="1"/>
      <c r="S471" s="1">
        <v>1</v>
      </c>
    </row>
    <row r="472" ht="18.75" hidden="1" spans="2:19">
      <c r="B472" s="3">
        <v>0</v>
      </c>
      <c r="C472" s="4">
        <v>0</v>
      </c>
      <c r="D472" s="5">
        <v>0</v>
      </c>
      <c r="E472" s="4">
        <v>0</v>
      </c>
      <c r="F472" s="5">
        <v>0</v>
      </c>
      <c r="H472" s="1">
        <v>4</v>
      </c>
      <c r="I472" s="6">
        <v>44502</v>
      </c>
      <c r="J472" s="13" t="s">
        <v>493</v>
      </c>
      <c r="K472" s="1" t="s">
        <v>20</v>
      </c>
      <c r="M472" s="1"/>
      <c r="N472" s="1"/>
      <c r="R472" s="1"/>
      <c r="S472" s="1">
        <v>1</v>
      </c>
    </row>
    <row r="473" ht="18.75" hidden="1" spans="2:19">
      <c r="B473" s="3">
        <v>0</v>
      </c>
      <c r="C473" s="4">
        <v>0</v>
      </c>
      <c r="D473" s="5">
        <v>0</v>
      </c>
      <c r="E473" s="4">
        <v>0</v>
      </c>
      <c r="F473" s="5">
        <v>0</v>
      </c>
      <c r="H473" s="1">
        <v>3</v>
      </c>
      <c r="I473" s="6">
        <v>44503</v>
      </c>
      <c r="J473" s="13" t="s">
        <v>494</v>
      </c>
      <c r="K473" s="1" t="s">
        <v>20</v>
      </c>
      <c r="M473" s="1"/>
      <c r="N473" s="1"/>
      <c r="R473" s="1"/>
      <c r="S473" s="1">
        <v>1</v>
      </c>
    </row>
    <row r="474" ht="18.75" hidden="1" spans="2:19">
      <c r="B474" s="3">
        <v>0</v>
      </c>
      <c r="C474" s="4">
        <v>0</v>
      </c>
      <c r="D474" s="5">
        <v>0</v>
      </c>
      <c r="E474" s="4">
        <v>0</v>
      </c>
      <c r="F474" s="5">
        <v>0</v>
      </c>
      <c r="H474" s="1">
        <v>7</v>
      </c>
      <c r="I474" s="6">
        <v>44503</v>
      </c>
      <c r="J474" s="13" t="s">
        <v>495</v>
      </c>
      <c r="K474" s="1" t="s">
        <v>20</v>
      </c>
      <c r="M474" s="1"/>
      <c r="N474" s="1"/>
      <c r="R474" s="1"/>
      <c r="S474" s="1">
        <v>1</v>
      </c>
    </row>
    <row r="475" ht="18.75" hidden="1" spans="2:19">
      <c r="B475" s="3">
        <v>0</v>
      </c>
      <c r="C475" s="4">
        <v>24204957.9955947</v>
      </c>
      <c r="D475" s="5">
        <v>21978101.86</v>
      </c>
      <c r="E475" s="4">
        <v>9.2</v>
      </c>
      <c r="F475" s="5">
        <v>21978101.86</v>
      </c>
      <c r="H475" s="1">
        <v>237</v>
      </c>
      <c r="I475" s="6">
        <v>44504</v>
      </c>
      <c r="J475" s="13" t="s">
        <v>496</v>
      </c>
      <c r="K475" s="1" t="s">
        <v>20</v>
      </c>
      <c r="M475" s="1"/>
      <c r="N475" s="1"/>
      <c r="R475" s="1"/>
      <c r="S475" s="1">
        <v>1</v>
      </c>
    </row>
    <row r="476" ht="18.75" hidden="1" spans="2:19">
      <c r="B476" s="3">
        <v>0</v>
      </c>
      <c r="C476" s="4">
        <v>0</v>
      </c>
      <c r="D476" s="5">
        <v>0</v>
      </c>
      <c r="E476" s="4">
        <v>0</v>
      </c>
      <c r="F476" s="5">
        <v>0</v>
      </c>
      <c r="H476" s="1">
        <v>33</v>
      </c>
      <c r="I476" s="6">
        <v>44504</v>
      </c>
      <c r="J476" s="13" t="s">
        <v>497</v>
      </c>
      <c r="K476" s="1" t="s">
        <v>20</v>
      </c>
      <c r="M476" s="1"/>
      <c r="N476" s="1"/>
      <c r="R476" s="1"/>
      <c r="S476" s="1">
        <v>1</v>
      </c>
    </row>
    <row r="477" ht="18.75" hidden="1" spans="2:19">
      <c r="B477" s="3">
        <v>0</v>
      </c>
      <c r="C477" s="4">
        <v>55836287.7257889</v>
      </c>
      <c r="D477" s="5">
        <v>51313548.42</v>
      </c>
      <c r="E477" s="4">
        <v>8.1</v>
      </c>
      <c r="F477" s="5">
        <v>51313548.42</v>
      </c>
      <c r="H477" s="1">
        <v>25</v>
      </c>
      <c r="I477" s="6">
        <v>44505</v>
      </c>
      <c r="J477" s="13" t="s">
        <v>498</v>
      </c>
      <c r="K477" s="1" t="s">
        <v>20</v>
      </c>
      <c r="M477" s="1"/>
      <c r="N477" s="1"/>
      <c r="R477" s="1"/>
      <c r="S477" s="1">
        <v>1</v>
      </c>
    </row>
    <row r="478" ht="18.75" hidden="1" spans="1:19">
      <c r="A478" s="1" t="s">
        <v>499</v>
      </c>
      <c r="B478" s="3" t="s">
        <v>500</v>
      </c>
      <c r="C478" s="4">
        <v>43028778.9967637</v>
      </c>
      <c r="D478" s="5">
        <v>39887678.13</v>
      </c>
      <c r="E478" s="4">
        <v>7.3</v>
      </c>
      <c r="F478" s="5">
        <v>39887678.13</v>
      </c>
      <c r="H478" s="1">
        <v>43</v>
      </c>
      <c r="I478" s="6">
        <v>44505</v>
      </c>
      <c r="J478" s="13" t="s">
        <v>501</v>
      </c>
      <c r="K478" s="1" t="s">
        <v>502</v>
      </c>
      <c r="M478" s="1"/>
      <c r="N478" s="1"/>
      <c r="R478" s="1"/>
      <c r="S478" s="1">
        <v>1</v>
      </c>
    </row>
    <row r="479" ht="18.75" hidden="1" spans="2:19">
      <c r="B479" s="3">
        <v>0</v>
      </c>
      <c r="C479" s="4">
        <v>8784920.76433121</v>
      </c>
      <c r="D479" s="5">
        <v>8275395.36</v>
      </c>
      <c r="E479" s="4">
        <v>5.8</v>
      </c>
      <c r="F479" s="5">
        <v>8275395.36</v>
      </c>
      <c r="H479" s="1">
        <v>138</v>
      </c>
      <c r="I479" s="6">
        <v>44508</v>
      </c>
      <c r="J479" s="13" t="s">
        <v>503</v>
      </c>
      <c r="K479" s="1" t="s">
        <v>20</v>
      </c>
      <c r="M479" s="1"/>
      <c r="N479" s="1"/>
      <c r="R479" s="1"/>
      <c r="S479" s="1">
        <v>1</v>
      </c>
    </row>
    <row r="480" ht="18.75" hidden="1" spans="2:19">
      <c r="B480" s="3">
        <v>0</v>
      </c>
      <c r="C480" s="4">
        <v>13698673.3151581</v>
      </c>
      <c r="D480" s="5">
        <v>12561683.43</v>
      </c>
      <c r="E480" s="4">
        <v>8.3</v>
      </c>
      <c r="F480" s="5">
        <v>12561683.43</v>
      </c>
      <c r="H480" s="1">
        <v>244</v>
      </c>
      <c r="I480" s="6">
        <v>44509</v>
      </c>
      <c r="J480" s="13" t="s">
        <v>504</v>
      </c>
      <c r="K480" s="1" t="s">
        <v>20</v>
      </c>
      <c r="M480" s="1"/>
      <c r="N480" s="1"/>
      <c r="R480" s="1"/>
      <c r="S480" s="1">
        <v>1</v>
      </c>
    </row>
    <row r="481" ht="18.75" hidden="1" spans="2:19">
      <c r="B481" s="3">
        <v>0</v>
      </c>
      <c r="C481" s="4">
        <v>8407766.00214362</v>
      </c>
      <c r="D481" s="5">
        <v>7844445.68</v>
      </c>
      <c r="E481" s="4">
        <v>6.7</v>
      </c>
      <c r="F481" s="5">
        <v>7844445.68</v>
      </c>
      <c r="H481" s="1">
        <v>208</v>
      </c>
      <c r="I481" s="6">
        <v>44509</v>
      </c>
      <c r="J481" s="13" t="s">
        <v>505</v>
      </c>
      <c r="K481" s="1" t="s">
        <v>20</v>
      </c>
      <c r="M481" s="1"/>
      <c r="N481" s="1"/>
      <c r="R481" s="1"/>
      <c r="S481" s="1">
        <v>1</v>
      </c>
    </row>
    <row r="482" ht="18.75" hidden="1" spans="2:19">
      <c r="B482" s="3">
        <v>0</v>
      </c>
      <c r="C482" s="4">
        <v>25731525.9957401</v>
      </c>
      <c r="D482" s="5">
        <v>24161902.91</v>
      </c>
      <c r="E482" s="4">
        <v>6.1</v>
      </c>
      <c r="F482" s="5">
        <v>24161902.91</v>
      </c>
      <c r="H482" s="1">
        <v>206</v>
      </c>
      <c r="I482" s="6">
        <v>44509</v>
      </c>
      <c r="J482" s="13" t="s">
        <v>506</v>
      </c>
      <c r="K482" s="1" t="s">
        <v>20</v>
      </c>
      <c r="M482" s="1"/>
      <c r="N482" s="1"/>
      <c r="R482" s="1"/>
      <c r="S482" s="1">
        <v>1</v>
      </c>
    </row>
    <row r="483" ht="18.75" hidden="1" spans="2:19">
      <c r="B483" s="3">
        <v>0</v>
      </c>
      <c r="C483" s="4">
        <v>0</v>
      </c>
      <c r="D483" s="5">
        <v>0</v>
      </c>
      <c r="E483" s="4">
        <v>0</v>
      </c>
      <c r="F483" s="5">
        <v>0</v>
      </c>
      <c r="H483" s="1">
        <v>20</v>
      </c>
      <c r="I483" s="6">
        <v>44509</v>
      </c>
      <c r="J483" s="13" t="s">
        <v>507</v>
      </c>
      <c r="K483" s="1" t="s">
        <v>20</v>
      </c>
      <c r="M483" s="1"/>
      <c r="N483" s="1"/>
      <c r="R483" s="1"/>
      <c r="S483" s="1">
        <v>1</v>
      </c>
    </row>
    <row r="484" ht="18.75" hidden="1" spans="2:19">
      <c r="B484" s="3">
        <v>0</v>
      </c>
      <c r="C484" s="4">
        <v>55932278.574514</v>
      </c>
      <c r="D484" s="5">
        <v>51793289.96</v>
      </c>
      <c r="E484" s="4">
        <v>7.4</v>
      </c>
      <c r="F484" s="5">
        <v>51793289.96</v>
      </c>
      <c r="H484" s="1">
        <v>141</v>
      </c>
      <c r="I484" s="6">
        <v>44511</v>
      </c>
      <c r="J484" s="13" t="s">
        <v>508</v>
      </c>
      <c r="K484" s="1" t="s">
        <v>20</v>
      </c>
      <c r="M484" s="1"/>
      <c r="N484" s="1"/>
      <c r="R484" s="1"/>
      <c r="S484" s="1">
        <v>1</v>
      </c>
    </row>
    <row r="485" ht="18.75" hidden="1" spans="2:19">
      <c r="B485" s="3">
        <v>0</v>
      </c>
      <c r="C485" s="4">
        <v>10132131.9999999</v>
      </c>
      <c r="D485" s="5">
        <v>9270900.78</v>
      </c>
      <c r="E485" s="4">
        <v>8.5</v>
      </c>
      <c r="F485" s="5">
        <v>9270900.78</v>
      </c>
      <c r="H485" s="1">
        <v>47</v>
      </c>
      <c r="I485" s="6">
        <v>44511</v>
      </c>
      <c r="J485" s="13" t="s">
        <v>509</v>
      </c>
      <c r="K485" s="1" t="s">
        <v>20</v>
      </c>
      <c r="M485" s="1"/>
      <c r="N485" s="1"/>
      <c r="R485" s="1"/>
      <c r="S485" s="1">
        <v>1</v>
      </c>
    </row>
    <row r="486" ht="18.75" hidden="1" spans="2:19">
      <c r="B486" s="3">
        <v>0</v>
      </c>
      <c r="C486" s="4">
        <v>3723200</v>
      </c>
      <c r="D486" s="5">
        <v>3723200</v>
      </c>
      <c r="E486" s="4">
        <v>0</v>
      </c>
      <c r="F486" s="5">
        <v>3723200</v>
      </c>
      <c r="H486" s="1">
        <v>3</v>
      </c>
      <c r="I486" s="6">
        <v>44511</v>
      </c>
      <c r="J486" s="13" t="s">
        <v>510</v>
      </c>
      <c r="K486" s="1" t="s">
        <v>20</v>
      </c>
      <c r="M486" s="1"/>
      <c r="N486" s="1"/>
      <c r="R486" s="1"/>
      <c r="S486" s="1">
        <v>1</v>
      </c>
    </row>
    <row r="487" ht="18.75" hidden="1" spans="2:19">
      <c r="B487" s="3">
        <v>0</v>
      </c>
      <c r="C487" s="4">
        <v>0</v>
      </c>
      <c r="D487" s="5">
        <v>0</v>
      </c>
      <c r="E487" s="4">
        <v>0</v>
      </c>
      <c r="F487" s="5">
        <v>0</v>
      </c>
      <c r="H487" s="1">
        <v>3</v>
      </c>
      <c r="I487" s="6">
        <v>44511</v>
      </c>
      <c r="J487" s="13" t="s">
        <v>511</v>
      </c>
      <c r="K487" s="1" t="s">
        <v>20</v>
      </c>
      <c r="M487" s="1"/>
      <c r="N487" s="1"/>
      <c r="R487" s="1"/>
      <c r="S487" s="1">
        <v>1</v>
      </c>
    </row>
    <row r="488" ht="18.75" hidden="1" spans="1:19">
      <c r="A488" s="1" t="s">
        <v>512</v>
      </c>
      <c r="B488" s="3" t="s">
        <v>513</v>
      </c>
      <c r="C488" s="4">
        <v>0</v>
      </c>
      <c r="D488" s="5">
        <v>0</v>
      </c>
      <c r="E488" s="4">
        <v>0</v>
      </c>
      <c r="F488" s="5">
        <v>0</v>
      </c>
      <c r="H488" s="1">
        <v>66</v>
      </c>
      <c r="I488" s="6">
        <v>44511</v>
      </c>
      <c r="J488" s="13" t="s">
        <v>514</v>
      </c>
      <c r="K488" s="1" t="s">
        <v>502</v>
      </c>
      <c r="M488" s="1"/>
      <c r="N488" s="1"/>
      <c r="R488" s="1"/>
      <c r="S488" s="1">
        <v>1</v>
      </c>
    </row>
    <row r="489" ht="18.75" hidden="1" spans="2:19">
      <c r="B489" s="3">
        <v>0</v>
      </c>
      <c r="C489" s="4">
        <v>14034760</v>
      </c>
      <c r="D489" s="5">
        <v>12645318.76</v>
      </c>
      <c r="E489" s="4">
        <v>9.9</v>
      </c>
      <c r="F489" s="5">
        <v>12645318.76</v>
      </c>
      <c r="H489" s="1">
        <v>57</v>
      </c>
      <c r="I489" s="6">
        <v>44512</v>
      </c>
      <c r="J489" s="13" t="s">
        <v>515</v>
      </c>
      <c r="K489" s="1" t="s">
        <v>20</v>
      </c>
      <c r="M489" s="1"/>
      <c r="N489" s="1"/>
      <c r="R489" s="1"/>
      <c r="S489" s="1">
        <v>1</v>
      </c>
    </row>
    <row r="490" ht="18.75" hidden="1" spans="2:19">
      <c r="B490" s="3">
        <v>0</v>
      </c>
      <c r="C490" s="4">
        <v>23013195.4680851</v>
      </c>
      <c r="D490" s="5">
        <v>21632403.74</v>
      </c>
      <c r="E490" s="4">
        <v>6</v>
      </c>
      <c r="F490" s="5">
        <v>21632403.74</v>
      </c>
      <c r="H490" s="1">
        <v>242</v>
      </c>
      <c r="I490" s="6">
        <v>44512</v>
      </c>
      <c r="J490" s="13" t="s">
        <v>516</v>
      </c>
      <c r="K490" s="1" t="s">
        <v>20</v>
      </c>
      <c r="M490" s="1"/>
      <c r="N490" s="1"/>
      <c r="R490" s="1"/>
      <c r="S490" s="1">
        <v>1</v>
      </c>
    </row>
    <row r="491" ht="18.75" hidden="1" spans="2:19">
      <c r="B491" s="3">
        <v>0</v>
      </c>
      <c r="C491" s="4">
        <v>11061276</v>
      </c>
      <c r="D491" s="5">
        <v>10176373.92</v>
      </c>
      <c r="E491" s="4">
        <v>8</v>
      </c>
      <c r="F491" s="5">
        <v>10176373.92</v>
      </c>
      <c r="H491" s="1">
        <v>223</v>
      </c>
      <c r="I491" s="6">
        <v>44512</v>
      </c>
      <c r="J491" s="13" t="s">
        <v>517</v>
      </c>
      <c r="K491" s="1" t="s">
        <v>20</v>
      </c>
      <c r="M491" s="1"/>
      <c r="N491" s="1"/>
      <c r="R491" s="1"/>
      <c r="S491" s="1">
        <v>1</v>
      </c>
    </row>
    <row r="492" ht="18.75" hidden="1" spans="2:19">
      <c r="B492" s="3">
        <v>0</v>
      </c>
      <c r="C492" s="4">
        <v>0</v>
      </c>
      <c r="D492" s="5">
        <v>0</v>
      </c>
      <c r="E492" s="4">
        <v>0</v>
      </c>
      <c r="F492" s="5">
        <v>0</v>
      </c>
      <c r="H492" s="1">
        <v>4</v>
      </c>
      <c r="I492" s="6">
        <v>44512</v>
      </c>
      <c r="J492" s="13" t="s">
        <v>518</v>
      </c>
      <c r="K492" s="1" t="s">
        <v>20</v>
      </c>
      <c r="M492" s="1"/>
      <c r="N492" s="1"/>
      <c r="R492" s="1"/>
      <c r="S492" s="1">
        <v>1</v>
      </c>
    </row>
    <row r="493" ht="18.75" hidden="1" spans="2:19">
      <c r="B493" s="3">
        <v>0</v>
      </c>
      <c r="C493" s="4">
        <v>0</v>
      </c>
      <c r="D493" s="5">
        <v>0</v>
      </c>
      <c r="E493" s="4">
        <v>0</v>
      </c>
      <c r="F493" s="5">
        <v>0</v>
      </c>
      <c r="H493" s="1">
        <v>4</v>
      </c>
      <c r="I493" s="6">
        <v>44512</v>
      </c>
      <c r="J493" s="13" t="s">
        <v>519</v>
      </c>
      <c r="K493" s="1" t="s">
        <v>20</v>
      </c>
      <c r="M493" s="1"/>
      <c r="N493" s="1"/>
      <c r="R493" s="1"/>
      <c r="S493" s="1">
        <v>1</v>
      </c>
    </row>
    <row r="494" ht="18.75" hidden="1" spans="2:19">
      <c r="B494" s="3">
        <v>0</v>
      </c>
      <c r="C494" s="4">
        <v>0</v>
      </c>
      <c r="D494" s="5">
        <v>0</v>
      </c>
      <c r="E494" s="4">
        <v>0</v>
      </c>
      <c r="F494" s="5">
        <v>0</v>
      </c>
      <c r="H494" s="1">
        <v>3</v>
      </c>
      <c r="I494" s="6">
        <v>44512</v>
      </c>
      <c r="J494" s="13" t="s">
        <v>520</v>
      </c>
      <c r="K494" s="1" t="s">
        <v>20</v>
      </c>
      <c r="M494" s="1"/>
      <c r="N494" s="1"/>
      <c r="R494" s="1"/>
      <c r="S494" s="1">
        <v>1</v>
      </c>
    </row>
    <row r="495" ht="18.75" hidden="1" spans="2:19">
      <c r="B495" s="3">
        <v>0</v>
      </c>
      <c r="C495" s="4">
        <v>16059268.1060606</v>
      </c>
      <c r="D495" s="5">
        <v>14838763.73</v>
      </c>
      <c r="E495" s="4">
        <v>7.6</v>
      </c>
      <c r="F495" s="5">
        <v>14838763.73</v>
      </c>
      <c r="H495" s="1">
        <v>115</v>
      </c>
      <c r="I495" s="6">
        <v>44515</v>
      </c>
      <c r="J495" s="13" t="s">
        <v>521</v>
      </c>
      <c r="K495" s="1" t="s">
        <v>20</v>
      </c>
      <c r="M495" s="1"/>
      <c r="N495" s="1"/>
      <c r="R495" s="1"/>
      <c r="S495" s="1">
        <v>1</v>
      </c>
    </row>
    <row r="496" ht="18.75" hidden="1" spans="1:19">
      <c r="A496" s="1" t="s">
        <v>522</v>
      </c>
      <c r="B496" s="3" t="s">
        <v>523</v>
      </c>
      <c r="C496" s="4">
        <v>0</v>
      </c>
      <c r="D496" s="5">
        <v>0</v>
      </c>
      <c r="E496" s="4">
        <v>0</v>
      </c>
      <c r="F496" s="5">
        <v>0</v>
      </c>
      <c r="H496" s="1">
        <v>170</v>
      </c>
      <c r="I496" s="6">
        <v>44515</v>
      </c>
      <c r="J496" s="13" t="s">
        <v>524</v>
      </c>
      <c r="K496" s="1" t="s">
        <v>20</v>
      </c>
      <c r="M496" s="1"/>
      <c r="N496" s="1"/>
      <c r="R496" s="1"/>
      <c r="S496" s="1">
        <v>1</v>
      </c>
    </row>
    <row r="497" ht="18.75" hidden="1" spans="2:19">
      <c r="B497" s="3">
        <v>0</v>
      </c>
      <c r="C497" s="4">
        <v>0</v>
      </c>
      <c r="D497" s="5">
        <v>0</v>
      </c>
      <c r="E497" s="4">
        <v>0</v>
      </c>
      <c r="F497" s="5">
        <v>0</v>
      </c>
      <c r="H497" s="1">
        <v>3</v>
      </c>
      <c r="I497" s="6">
        <v>44515</v>
      </c>
      <c r="J497" s="13" t="s">
        <v>525</v>
      </c>
      <c r="K497" s="1" t="s">
        <v>20</v>
      </c>
      <c r="M497" s="1"/>
      <c r="N497" s="1"/>
      <c r="R497" s="1"/>
      <c r="S497" s="1">
        <v>1</v>
      </c>
    </row>
    <row r="498" ht="18.75" hidden="1" spans="2:19">
      <c r="B498" s="3">
        <v>0</v>
      </c>
      <c r="C498" s="4">
        <v>9007347.00329308</v>
      </c>
      <c r="D498" s="5">
        <v>8205693.12</v>
      </c>
      <c r="E498" s="4">
        <v>8.9</v>
      </c>
      <c r="F498" s="5">
        <v>8205693.12</v>
      </c>
      <c r="H498" s="1">
        <v>39</v>
      </c>
      <c r="I498" s="6">
        <v>44516</v>
      </c>
      <c r="J498" s="13" t="s">
        <v>526</v>
      </c>
      <c r="K498" s="1" t="s">
        <v>20</v>
      </c>
      <c r="M498" s="1"/>
      <c r="N498" s="1"/>
      <c r="R498" s="1"/>
      <c r="S498" s="1">
        <v>1</v>
      </c>
    </row>
    <row r="499" ht="18.75" hidden="1" spans="1:19">
      <c r="A499" s="1" t="s">
        <v>527</v>
      </c>
      <c r="B499" s="3" t="s">
        <v>528</v>
      </c>
      <c r="C499" s="4">
        <v>12677523.9999999</v>
      </c>
      <c r="D499" s="5">
        <v>11726709.7</v>
      </c>
      <c r="E499" s="4">
        <v>7.5</v>
      </c>
      <c r="F499" s="5">
        <v>11726709.7</v>
      </c>
      <c r="H499" s="1">
        <v>148</v>
      </c>
      <c r="I499" s="6">
        <v>44516</v>
      </c>
      <c r="J499" s="13" t="s">
        <v>529</v>
      </c>
      <c r="K499" s="1" t="s">
        <v>20</v>
      </c>
      <c r="M499" s="1"/>
      <c r="N499" s="1"/>
      <c r="R499" s="1"/>
      <c r="S499" s="1">
        <v>1</v>
      </c>
    </row>
    <row r="500" ht="18.75" hidden="1" spans="2:19">
      <c r="B500" s="3">
        <v>0</v>
      </c>
      <c r="C500" s="4">
        <v>4690528</v>
      </c>
      <c r="D500" s="5">
        <v>4315285.76</v>
      </c>
      <c r="E500" s="4">
        <v>8</v>
      </c>
      <c r="F500" s="5">
        <v>4315285.76</v>
      </c>
      <c r="H500" s="1">
        <v>70</v>
      </c>
      <c r="I500" s="6">
        <v>44516</v>
      </c>
      <c r="J500" s="13" t="s">
        <v>530</v>
      </c>
      <c r="K500" s="1" t="s">
        <v>20</v>
      </c>
      <c r="M500" s="1"/>
      <c r="N500" s="1"/>
      <c r="R500" s="1"/>
      <c r="S500" s="1">
        <v>1</v>
      </c>
    </row>
    <row r="501" ht="18.75" hidden="1" spans="2:19">
      <c r="B501" s="3">
        <v>0</v>
      </c>
      <c r="C501" s="4">
        <v>0</v>
      </c>
      <c r="D501" s="5">
        <v>0</v>
      </c>
      <c r="E501" s="4">
        <v>0</v>
      </c>
      <c r="F501" s="5">
        <v>0</v>
      </c>
      <c r="H501" s="1">
        <v>7</v>
      </c>
      <c r="I501" s="6">
        <v>44516</v>
      </c>
      <c r="J501" s="13" t="s">
        <v>531</v>
      </c>
      <c r="K501" s="1" t="s">
        <v>20</v>
      </c>
      <c r="M501" s="1"/>
      <c r="N501" s="1"/>
      <c r="R501" s="1"/>
      <c r="S501" s="1">
        <v>1</v>
      </c>
    </row>
    <row r="502" ht="18.75" hidden="1" spans="1:19">
      <c r="A502" s="1" t="s">
        <v>532</v>
      </c>
      <c r="B502" s="3" t="s">
        <v>533</v>
      </c>
      <c r="C502" s="4">
        <v>0</v>
      </c>
      <c r="D502" s="5">
        <v>0</v>
      </c>
      <c r="E502" s="4">
        <v>0</v>
      </c>
      <c r="F502" s="5">
        <v>0</v>
      </c>
      <c r="H502" s="1">
        <v>34</v>
      </c>
      <c r="I502" s="6">
        <v>44516</v>
      </c>
      <c r="J502" s="13" t="s">
        <v>534</v>
      </c>
      <c r="K502" s="1" t="s">
        <v>20</v>
      </c>
      <c r="M502" s="1"/>
      <c r="N502" s="1"/>
      <c r="R502" s="1"/>
      <c r="S502" s="1">
        <v>1</v>
      </c>
    </row>
    <row r="503" ht="18.75" hidden="1" spans="2:19">
      <c r="B503" s="3">
        <v>0</v>
      </c>
      <c r="C503" s="4">
        <v>0</v>
      </c>
      <c r="D503" s="5">
        <v>0</v>
      </c>
      <c r="E503" s="4">
        <v>0</v>
      </c>
      <c r="F503" s="5">
        <v>0</v>
      </c>
      <c r="H503" s="1">
        <v>8</v>
      </c>
      <c r="I503" s="6">
        <v>44516</v>
      </c>
      <c r="J503" s="13" t="s">
        <v>535</v>
      </c>
      <c r="K503" s="1" t="s">
        <v>20</v>
      </c>
      <c r="M503" s="1"/>
      <c r="N503" s="1"/>
      <c r="R503" s="1"/>
      <c r="S503" s="1">
        <v>1</v>
      </c>
    </row>
    <row r="504" ht="18.75" hidden="1" spans="2:19">
      <c r="B504" s="3">
        <v>0</v>
      </c>
      <c r="C504" s="4">
        <v>0</v>
      </c>
      <c r="D504" s="5">
        <v>0</v>
      </c>
      <c r="E504" s="4">
        <v>0</v>
      </c>
      <c r="F504" s="5">
        <v>0</v>
      </c>
      <c r="H504" s="1">
        <v>4</v>
      </c>
      <c r="I504" s="6">
        <v>44516</v>
      </c>
      <c r="J504" s="13" t="s">
        <v>536</v>
      </c>
      <c r="K504" s="1" t="s">
        <v>20</v>
      </c>
      <c r="M504" s="1"/>
      <c r="N504" s="1"/>
      <c r="R504" s="1"/>
      <c r="S504" s="1">
        <v>1</v>
      </c>
    </row>
    <row r="505" ht="18.75" hidden="1" spans="2:19">
      <c r="B505" s="3">
        <v>0</v>
      </c>
      <c r="C505" s="4">
        <v>12198364.7276688</v>
      </c>
      <c r="D505" s="5">
        <v>11198098.82</v>
      </c>
      <c r="E505" s="4">
        <v>8.2</v>
      </c>
      <c r="F505" s="5">
        <v>11198098.82</v>
      </c>
      <c r="H505" s="1">
        <v>181</v>
      </c>
      <c r="I505" s="6">
        <v>44517</v>
      </c>
      <c r="J505" s="13" t="s">
        <v>537</v>
      </c>
      <c r="K505" s="1" t="s">
        <v>20</v>
      </c>
      <c r="M505" s="1"/>
      <c r="N505" s="1"/>
      <c r="R505" s="1"/>
      <c r="S505" s="1">
        <v>1</v>
      </c>
    </row>
    <row r="506" ht="18.75" hidden="1" spans="2:19">
      <c r="B506" s="3">
        <v>0</v>
      </c>
      <c r="C506" s="4">
        <v>0</v>
      </c>
      <c r="D506" s="5">
        <v>0</v>
      </c>
      <c r="E506" s="4">
        <v>0</v>
      </c>
      <c r="F506" s="5">
        <v>0</v>
      </c>
      <c r="H506" s="1">
        <v>4</v>
      </c>
      <c r="I506" s="6">
        <v>44517</v>
      </c>
      <c r="J506" s="13" t="s">
        <v>538</v>
      </c>
      <c r="K506" s="1" t="s">
        <v>20</v>
      </c>
      <c r="M506" s="1"/>
      <c r="N506" s="1"/>
      <c r="R506" s="1"/>
      <c r="S506" s="1">
        <v>1</v>
      </c>
    </row>
    <row r="507" ht="18.75" hidden="1" spans="2:19">
      <c r="B507" s="3">
        <v>0</v>
      </c>
      <c r="C507" s="4">
        <v>0</v>
      </c>
      <c r="D507" s="5">
        <v>0</v>
      </c>
      <c r="E507" s="4">
        <v>0</v>
      </c>
      <c r="F507" s="5">
        <v>0</v>
      </c>
      <c r="H507" s="1">
        <v>4</v>
      </c>
      <c r="I507" s="6">
        <v>44517</v>
      </c>
      <c r="J507" s="13" t="s">
        <v>539</v>
      </c>
      <c r="K507" s="1" t="s">
        <v>20</v>
      </c>
      <c r="M507" s="1"/>
      <c r="N507" s="1"/>
      <c r="R507" s="1"/>
      <c r="S507" s="1">
        <v>1</v>
      </c>
    </row>
    <row r="508" ht="18.75" hidden="1" spans="2:19">
      <c r="B508" s="3">
        <v>0</v>
      </c>
      <c r="C508" s="4">
        <v>0</v>
      </c>
      <c r="D508" s="5">
        <v>0</v>
      </c>
      <c r="E508" s="4">
        <v>0</v>
      </c>
      <c r="F508" s="5">
        <v>0</v>
      </c>
      <c r="H508" s="1">
        <v>8</v>
      </c>
      <c r="I508" s="6">
        <v>44517</v>
      </c>
      <c r="J508" s="13" t="s">
        <v>540</v>
      </c>
      <c r="K508" s="1" t="s">
        <v>20</v>
      </c>
      <c r="M508" s="1"/>
      <c r="N508" s="1"/>
      <c r="R508" s="1"/>
      <c r="S508" s="1">
        <v>1</v>
      </c>
    </row>
    <row r="509" ht="18.75" hidden="1" spans="2:19">
      <c r="B509" s="3">
        <v>0</v>
      </c>
      <c r="C509" s="4">
        <v>16646376.9999999</v>
      </c>
      <c r="D509" s="5">
        <v>14815275.53</v>
      </c>
      <c r="E509" s="4">
        <v>11</v>
      </c>
      <c r="F509" s="5">
        <v>14815275.53</v>
      </c>
      <c r="H509" s="1">
        <v>107</v>
      </c>
      <c r="I509" s="6">
        <v>44518</v>
      </c>
      <c r="J509" s="13" t="s">
        <v>541</v>
      </c>
      <c r="K509" s="1" t="s">
        <v>20</v>
      </c>
      <c r="M509" s="1"/>
      <c r="N509" s="1"/>
      <c r="R509" s="1"/>
      <c r="S509" s="1">
        <v>1</v>
      </c>
    </row>
    <row r="510" ht="18.75" hidden="1" spans="2:19">
      <c r="B510" s="3">
        <v>0</v>
      </c>
      <c r="C510" s="4">
        <v>4951808.99999999</v>
      </c>
      <c r="D510" s="5">
        <v>4456628.1</v>
      </c>
      <c r="E510" s="4">
        <v>10</v>
      </c>
      <c r="F510" s="5">
        <v>4456628.1</v>
      </c>
      <c r="H510" s="1">
        <v>170</v>
      </c>
      <c r="I510" s="6">
        <v>44518</v>
      </c>
      <c r="J510" s="13" t="s">
        <v>542</v>
      </c>
      <c r="K510" s="1" t="s">
        <v>20</v>
      </c>
      <c r="M510" s="1"/>
      <c r="N510" s="1"/>
      <c r="R510" s="1"/>
      <c r="S510" s="1">
        <v>1</v>
      </c>
    </row>
    <row r="511" ht="18.75" hidden="1" spans="2:19">
      <c r="B511" s="3">
        <v>0</v>
      </c>
      <c r="C511" s="4">
        <v>0</v>
      </c>
      <c r="D511" s="5">
        <v>0</v>
      </c>
      <c r="E511" s="4">
        <v>0</v>
      </c>
      <c r="F511" s="5">
        <v>0</v>
      </c>
      <c r="H511" s="1">
        <v>3</v>
      </c>
      <c r="I511" s="6">
        <v>44518</v>
      </c>
      <c r="J511" s="13" t="s">
        <v>543</v>
      </c>
      <c r="K511" s="1" t="s">
        <v>20</v>
      </c>
      <c r="M511" s="1"/>
      <c r="N511" s="1"/>
      <c r="R511" s="1"/>
      <c r="S511" s="1">
        <v>1</v>
      </c>
    </row>
    <row r="512" ht="18.75" hidden="1" spans="2:19">
      <c r="B512" s="3">
        <v>0</v>
      </c>
      <c r="C512" s="4">
        <v>0</v>
      </c>
      <c r="D512" s="5">
        <v>0</v>
      </c>
      <c r="E512" s="4">
        <v>0</v>
      </c>
      <c r="F512" s="5">
        <v>0</v>
      </c>
      <c r="H512" s="1">
        <v>4</v>
      </c>
      <c r="I512" s="6">
        <v>44519</v>
      </c>
      <c r="J512" s="13" t="s">
        <v>544</v>
      </c>
      <c r="K512" s="1" t="s">
        <v>20</v>
      </c>
      <c r="M512" s="1"/>
      <c r="N512" s="1"/>
      <c r="R512" s="1"/>
      <c r="S512" s="1">
        <v>1</v>
      </c>
    </row>
    <row r="513" ht="18.75" hidden="1" spans="2:19">
      <c r="B513" s="3">
        <v>0</v>
      </c>
      <c r="C513" s="4">
        <v>4260165</v>
      </c>
      <c r="D513" s="5">
        <v>3851189.16</v>
      </c>
      <c r="E513" s="4">
        <v>9.6</v>
      </c>
      <c r="F513" s="5">
        <v>3851189.16</v>
      </c>
      <c r="H513" s="1">
        <v>65</v>
      </c>
      <c r="I513" s="6">
        <v>44522</v>
      </c>
      <c r="J513" s="13" t="s">
        <v>545</v>
      </c>
      <c r="K513" s="1" t="s">
        <v>20</v>
      </c>
      <c r="M513" s="1"/>
      <c r="N513" s="1"/>
      <c r="R513" s="1"/>
      <c r="S513" s="1">
        <v>1</v>
      </c>
    </row>
    <row r="514" ht="18.75" hidden="1" spans="2:19">
      <c r="B514" s="3">
        <v>0</v>
      </c>
      <c r="C514" s="4">
        <v>7145018.004561</v>
      </c>
      <c r="D514" s="5">
        <v>6266180.79</v>
      </c>
      <c r="E514" s="4">
        <v>12.3</v>
      </c>
      <c r="F514" s="5">
        <v>6266180.79</v>
      </c>
      <c r="H514" s="1">
        <v>214</v>
      </c>
      <c r="I514" s="6">
        <v>44522</v>
      </c>
      <c r="J514" s="13" t="s">
        <v>546</v>
      </c>
      <c r="K514" s="1" t="s">
        <v>20</v>
      </c>
      <c r="M514" s="1"/>
      <c r="N514" s="1"/>
      <c r="R514" s="1"/>
      <c r="S514" s="1">
        <v>1</v>
      </c>
    </row>
    <row r="515" ht="18.75" hidden="1" spans="2:19">
      <c r="B515" s="3">
        <v>0</v>
      </c>
      <c r="C515" s="4">
        <v>316039827.280423</v>
      </c>
      <c r="D515" s="5">
        <v>298657636.78</v>
      </c>
      <c r="E515" s="4">
        <v>5.5</v>
      </c>
      <c r="F515" s="5">
        <v>298657636.78</v>
      </c>
      <c r="H515" s="1">
        <v>32</v>
      </c>
      <c r="I515" s="6">
        <v>44522</v>
      </c>
      <c r="J515" s="13" t="s">
        <v>547</v>
      </c>
      <c r="K515" s="1" t="s">
        <v>20</v>
      </c>
      <c r="M515" s="1"/>
      <c r="N515" s="1"/>
      <c r="R515" s="1"/>
      <c r="S515" s="1">
        <v>1</v>
      </c>
    </row>
    <row r="516" ht="18.75" hidden="1" spans="2:19">
      <c r="B516" s="3">
        <v>0</v>
      </c>
      <c r="C516" s="4">
        <v>4052360.08859357</v>
      </c>
      <c r="D516" s="5">
        <v>3659281.16</v>
      </c>
      <c r="E516" s="4">
        <v>9.7</v>
      </c>
      <c r="F516" s="5">
        <v>3659281.16</v>
      </c>
      <c r="H516" s="1">
        <v>101</v>
      </c>
      <c r="I516" s="6">
        <v>44522</v>
      </c>
      <c r="J516" s="13" t="s">
        <v>548</v>
      </c>
      <c r="K516" s="1" t="s">
        <v>20</v>
      </c>
      <c r="M516" s="1"/>
      <c r="N516" s="1"/>
      <c r="R516" s="1"/>
      <c r="S516" s="1">
        <v>1</v>
      </c>
    </row>
    <row r="517" ht="18.75" hidden="1" spans="2:19">
      <c r="B517" s="3">
        <v>0</v>
      </c>
      <c r="C517" s="4">
        <v>24159150.6881243</v>
      </c>
      <c r="D517" s="5">
        <v>21767394.77</v>
      </c>
      <c r="E517" s="4">
        <v>9.9</v>
      </c>
      <c r="F517" s="5">
        <v>21767394.77</v>
      </c>
      <c r="H517" s="1">
        <v>57</v>
      </c>
      <c r="I517" s="6">
        <v>44523</v>
      </c>
      <c r="J517" s="13" t="s">
        <v>549</v>
      </c>
      <c r="K517" s="1" t="s">
        <v>20</v>
      </c>
      <c r="M517" s="1"/>
      <c r="N517" s="1"/>
      <c r="R517" s="1"/>
      <c r="S517" s="1">
        <v>1</v>
      </c>
    </row>
    <row r="518" ht="18.75" hidden="1" spans="2:19">
      <c r="B518" s="3">
        <v>0</v>
      </c>
      <c r="C518" s="4">
        <v>0</v>
      </c>
      <c r="D518" s="5">
        <v>0</v>
      </c>
      <c r="E518" s="4">
        <v>0</v>
      </c>
      <c r="F518" s="5">
        <v>0</v>
      </c>
      <c r="H518" s="1">
        <v>22</v>
      </c>
      <c r="I518" s="6">
        <v>44523</v>
      </c>
      <c r="J518" s="13" t="s">
        <v>550</v>
      </c>
      <c r="K518" s="1" t="s">
        <v>20</v>
      </c>
      <c r="M518" s="1"/>
      <c r="N518" s="1"/>
      <c r="R518" s="1"/>
      <c r="S518" s="1">
        <v>1</v>
      </c>
    </row>
    <row r="519" ht="18.75" hidden="1" spans="2:19">
      <c r="B519" s="3">
        <v>0</v>
      </c>
      <c r="C519" s="4">
        <v>0</v>
      </c>
      <c r="D519" s="5">
        <v>0</v>
      </c>
      <c r="E519" s="4">
        <v>0</v>
      </c>
      <c r="F519" s="5">
        <v>0</v>
      </c>
      <c r="H519" s="1">
        <v>3</v>
      </c>
      <c r="I519" s="6">
        <v>44523</v>
      </c>
      <c r="J519" s="13" t="s">
        <v>551</v>
      </c>
      <c r="K519" s="1" t="s">
        <v>20</v>
      </c>
      <c r="M519" s="1"/>
      <c r="N519" s="1"/>
      <c r="R519" s="1"/>
      <c r="S519" s="1">
        <v>1</v>
      </c>
    </row>
    <row r="520" ht="18.75" hidden="1" spans="2:19">
      <c r="B520" s="3">
        <v>0</v>
      </c>
      <c r="C520" s="4">
        <v>4728971.49336283</v>
      </c>
      <c r="D520" s="5">
        <v>4274990.23</v>
      </c>
      <c r="E520" s="4">
        <v>9.6</v>
      </c>
      <c r="F520" s="5">
        <v>4274990.23</v>
      </c>
      <c r="H520" s="1">
        <v>111</v>
      </c>
      <c r="I520" s="6">
        <v>44525</v>
      </c>
      <c r="J520" s="13" t="s">
        <v>552</v>
      </c>
      <c r="K520" s="1" t="s">
        <v>20</v>
      </c>
      <c r="M520" s="1"/>
      <c r="N520" s="1"/>
      <c r="R520" s="1"/>
      <c r="S520" s="1">
        <v>1</v>
      </c>
    </row>
    <row r="521" ht="18.75" hidden="1" spans="2:19">
      <c r="B521" s="3">
        <v>0</v>
      </c>
      <c r="C521" s="4">
        <v>18083187</v>
      </c>
      <c r="D521" s="5">
        <v>17359859.52</v>
      </c>
      <c r="E521" s="4">
        <v>4</v>
      </c>
      <c r="F521" s="5">
        <v>17359859.52</v>
      </c>
      <c r="H521" s="1">
        <v>185</v>
      </c>
      <c r="I521" s="6">
        <v>44525</v>
      </c>
      <c r="J521" s="13" t="s">
        <v>553</v>
      </c>
      <c r="K521" s="1" t="s">
        <v>20</v>
      </c>
      <c r="M521" s="1"/>
      <c r="N521" s="1"/>
      <c r="R521" s="1"/>
      <c r="S521" s="1">
        <v>1</v>
      </c>
    </row>
    <row r="522" ht="18.75" hidden="1" spans="2:19">
      <c r="B522" s="3">
        <v>0</v>
      </c>
      <c r="C522" s="4">
        <v>0</v>
      </c>
      <c r="D522" s="5">
        <v>0</v>
      </c>
      <c r="E522" s="4">
        <v>0</v>
      </c>
      <c r="F522" s="5">
        <v>0</v>
      </c>
      <c r="H522" s="1">
        <v>61</v>
      </c>
      <c r="I522" s="6">
        <v>44525</v>
      </c>
      <c r="J522" s="13" t="s">
        <v>554</v>
      </c>
      <c r="K522" s="1" t="s">
        <v>20</v>
      </c>
      <c r="M522" s="1"/>
      <c r="N522" s="1"/>
      <c r="R522" s="1"/>
      <c r="S522" s="1">
        <v>1</v>
      </c>
    </row>
    <row r="523" ht="18.75" hidden="1" spans="2:19">
      <c r="B523" s="3">
        <v>0</v>
      </c>
      <c r="C523" s="4">
        <v>3176913.33333333</v>
      </c>
      <c r="D523" s="5">
        <v>2821099.04</v>
      </c>
      <c r="E523" s="4">
        <v>11.2</v>
      </c>
      <c r="F523" s="5">
        <v>2821099.04</v>
      </c>
      <c r="H523" s="1">
        <v>13</v>
      </c>
      <c r="I523" s="6">
        <v>44529</v>
      </c>
      <c r="J523" s="13" t="s">
        <v>555</v>
      </c>
      <c r="K523" s="1" t="s">
        <v>20</v>
      </c>
      <c r="M523" s="1"/>
      <c r="N523" s="1"/>
      <c r="R523" s="1"/>
      <c r="S523" s="1">
        <v>1</v>
      </c>
    </row>
    <row r="524" ht="18.75" hidden="1" spans="2:19">
      <c r="B524" s="3">
        <v>0</v>
      </c>
      <c r="C524" s="4">
        <v>8070401.75965665</v>
      </c>
      <c r="D524" s="5">
        <v>7521614.44</v>
      </c>
      <c r="E524" s="4">
        <v>6.8</v>
      </c>
      <c r="F524" s="5">
        <v>7521614.44</v>
      </c>
      <c r="H524" s="1">
        <v>219</v>
      </c>
      <c r="I524" s="6">
        <v>44529</v>
      </c>
      <c r="J524" s="13" t="s">
        <v>556</v>
      </c>
      <c r="K524" s="1" t="s">
        <v>20</v>
      </c>
      <c r="M524" s="1"/>
      <c r="N524" s="1"/>
      <c r="R524" s="1"/>
      <c r="S524" s="1">
        <v>1</v>
      </c>
    </row>
    <row r="525" ht="18.75" hidden="1" spans="2:19">
      <c r="B525" s="3">
        <v>0</v>
      </c>
      <c r="C525" s="4">
        <v>0</v>
      </c>
      <c r="D525" s="5">
        <v>0</v>
      </c>
      <c r="E525" s="4">
        <v>0</v>
      </c>
      <c r="F525" s="5">
        <v>0</v>
      </c>
      <c r="H525" s="1">
        <v>5</v>
      </c>
      <c r="I525" s="6">
        <v>44529</v>
      </c>
      <c r="J525" s="13" t="s">
        <v>557</v>
      </c>
      <c r="K525" s="1" t="s">
        <v>20</v>
      </c>
      <c r="M525" s="1"/>
      <c r="N525" s="1"/>
      <c r="R525" s="1"/>
      <c r="S525" s="1">
        <v>1</v>
      </c>
    </row>
    <row r="526" ht="18.75" hidden="1" spans="2:19">
      <c r="B526" s="3">
        <v>0</v>
      </c>
      <c r="C526" s="4">
        <v>0</v>
      </c>
      <c r="D526" s="5">
        <v>0</v>
      </c>
      <c r="E526" s="4">
        <v>0</v>
      </c>
      <c r="F526" s="5">
        <v>0</v>
      </c>
      <c r="H526" s="1">
        <v>3</v>
      </c>
      <c r="I526" s="6">
        <v>44529</v>
      </c>
      <c r="J526" s="13" t="s">
        <v>558</v>
      </c>
      <c r="K526" s="1" t="s">
        <v>20</v>
      </c>
      <c r="M526" s="1"/>
      <c r="N526" s="1"/>
      <c r="R526" s="1"/>
      <c r="S526" s="1">
        <v>1</v>
      </c>
    </row>
    <row r="527" ht="18.75" hidden="1" spans="1:19">
      <c r="A527" s="1" t="s">
        <v>559</v>
      </c>
      <c r="B527" s="3" t="s">
        <v>560</v>
      </c>
      <c r="C527" s="4">
        <v>0</v>
      </c>
      <c r="D527" s="5">
        <v>0</v>
      </c>
      <c r="E527" s="4">
        <v>0</v>
      </c>
      <c r="F527" s="5">
        <v>0</v>
      </c>
      <c r="H527" s="1">
        <v>0</v>
      </c>
      <c r="I527" s="6">
        <v>44529</v>
      </c>
      <c r="J527" s="13" t="s">
        <v>561</v>
      </c>
      <c r="K527" s="1" t="s">
        <v>562</v>
      </c>
      <c r="M527" s="1"/>
      <c r="N527" s="1"/>
      <c r="R527" s="1"/>
      <c r="S527" s="1">
        <v>1</v>
      </c>
    </row>
    <row r="528" ht="18.75" hidden="1" spans="2:19">
      <c r="B528" s="3">
        <v>0</v>
      </c>
      <c r="C528" s="4">
        <v>170060820.918032</v>
      </c>
      <c r="D528" s="5">
        <v>155605651.14</v>
      </c>
      <c r="E528" s="4">
        <v>8.5</v>
      </c>
      <c r="F528" s="5">
        <v>155605651.14</v>
      </c>
      <c r="H528" s="1">
        <v>35</v>
      </c>
      <c r="I528" s="6">
        <v>44530</v>
      </c>
      <c r="J528" s="13" t="s">
        <v>563</v>
      </c>
      <c r="K528" s="1" t="s">
        <v>20</v>
      </c>
      <c r="M528" s="1"/>
      <c r="N528" s="1"/>
      <c r="R528" s="1"/>
      <c r="S528" s="1">
        <v>1</v>
      </c>
    </row>
    <row r="529" ht="18.75" hidden="1" spans="2:19">
      <c r="B529" s="3">
        <v>0</v>
      </c>
      <c r="C529" s="4">
        <v>46870776.4261931</v>
      </c>
      <c r="D529" s="5">
        <v>42230569.56</v>
      </c>
      <c r="E529" s="4">
        <v>9.9</v>
      </c>
      <c r="F529" s="5">
        <v>42230569.56</v>
      </c>
      <c r="H529" s="1">
        <v>85</v>
      </c>
      <c r="I529" s="6">
        <v>44530</v>
      </c>
      <c r="J529" s="13" t="s">
        <v>564</v>
      </c>
      <c r="K529" s="1" t="s">
        <v>20</v>
      </c>
      <c r="M529" s="1"/>
      <c r="N529" s="1"/>
      <c r="R529" s="1"/>
      <c r="S529" s="1">
        <v>1</v>
      </c>
    </row>
    <row r="530" ht="18.75" hidden="1" spans="2:19">
      <c r="B530" s="3">
        <v>0</v>
      </c>
      <c r="C530" s="4">
        <v>2129242.00431034</v>
      </c>
      <c r="D530" s="5">
        <v>1975936.58</v>
      </c>
      <c r="E530" s="4">
        <v>7.2</v>
      </c>
      <c r="F530" s="5">
        <v>1975936.58</v>
      </c>
      <c r="H530" s="1">
        <v>81</v>
      </c>
      <c r="I530" s="6">
        <v>44530</v>
      </c>
      <c r="J530" s="13" t="s">
        <v>565</v>
      </c>
      <c r="K530" s="1" t="s">
        <v>20</v>
      </c>
      <c r="M530" s="1"/>
      <c r="N530" s="1"/>
      <c r="R530" s="1"/>
      <c r="S530" s="1">
        <v>1</v>
      </c>
    </row>
    <row r="531" ht="18.75" hidden="1" spans="2:19">
      <c r="B531" s="3">
        <v>0</v>
      </c>
      <c r="C531" s="4">
        <v>8507851.07375271</v>
      </c>
      <c r="D531" s="5">
        <v>7844238.69</v>
      </c>
      <c r="E531" s="4">
        <v>7.8</v>
      </c>
      <c r="F531" s="5">
        <v>7844238.69</v>
      </c>
      <c r="H531" s="1">
        <v>221</v>
      </c>
      <c r="I531" s="6">
        <v>44530</v>
      </c>
      <c r="J531" s="13" t="s">
        <v>566</v>
      </c>
      <c r="K531" s="1" t="s">
        <v>20</v>
      </c>
      <c r="M531" s="1"/>
      <c r="N531" s="1"/>
      <c r="R531" s="1"/>
      <c r="S531" s="1">
        <v>1</v>
      </c>
    </row>
    <row r="532" ht="18.75" hidden="1" spans="2:19">
      <c r="B532" s="3">
        <v>0</v>
      </c>
      <c r="C532" s="4">
        <v>5820501.0032017</v>
      </c>
      <c r="D532" s="5">
        <v>5453809.44</v>
      </c>
      <c r="E532" s="4">
        <v>6.3</v>
      </c>
      <c r="F532" s="5">
        <v>5453809.44</v>
      </c>
      <c r="H532" s="1">
        <v>122</v>
      </c>
      <c r="I532" s="6">
        <v>44531</v>
      </c>
      <c r="J532" s="13" t="s">
        <v>567</v>
      </c>
      <c r="K532" s="1" t="s">
        <v>20</v>
      </c>
      <c r="M532" s="1"/>
      <c r="N532" s="1"/>
      <c r="R532" s="1"/>
      <c r="S532" s="1">
        <v>1</v>
      </c>
    </row>
    <row r="533" ht="18.75" hidden="1" spans="2:19">
      <c r="B533" s="3">
        <v>0</v>
      </c>
      <c r="C533" s="4">
        <v>0</v>
      </c>
      <c r="D533" s="5">
        <v>0</v>
      </c>
      <c r="E533" s="4">
        <v>0</v>
      </c>
      <c r="F533" s="5">
        <v>0</v>
      </c>
      <c r="H533" s="1">
        <v>5</v>
      </c>
      <c r="I533" s="6">
        <v>44532</v>
      </c>
      <c r="J533" s="13" t="s">
        <v>568</v>
      </c>
      <c r="K533" s="1" t="s">
        <v>20</v>
      </c>
      <c r="M533" s="1"/>
      <c r="N533" s="1"/>
      <c r="R533" s="1"/>
      <c r="S533" s="1">
        <v>1</v>
      </c>
    </row>
    <row r="534" ht="18.75" hidden="1" spans="2:19">
      <c r="B534" s="3">
        <v>0</v>
      </c>
      <c r="C534" s="4">
        <v>0</v>
      </c>
      <c r="D534" s="5">
        <v>0</v>
      </c>
      <c r="E534" s="4">
        <v>0</v>
      </c>
      <c r="F534" s="5">
        <v>0</v>
      </c>
      <c r="H534" s="1">
        <v>4</v>
      </c>
      <c r="I534" s="6">
        <v>44532</v>
      </c>
      <c r="J534" s="13" t="s">
        <v>569</v>
      </c>
      <c r="K534" s="1" t="s">
        <v>20</v>
      </c>
      <c r="M534" s="1"/>
      <c r="N534" s="1"/>
      <c r="R534" s="1"/>
      <c r="S534" s="1">
        <v>1</v>
      </c>
    </row>
    <row r="535" ht="18.75" hidden="1" spans="2:19">
      <c r="B535" s="3">
        <v>0</v>
      </c>
      <c r="C535" s="4">
        <v>6818217.03933747</v>
      </c>
      <c r="D535" s="5">
        <v>6586397.66</v>
      </c>
      <c r="E535" s="4">
        <v>3.4</v>
      </c>
      <c r="F535" s="5">
        <v>6586397.66</v>
      </c>
      <c r="H535" s="1">
        <v>98</v>
      </c>
      <c r="I535" s="6">
        <v>44533</v>
      </c>
      <c r="J535" s="13" t="s">
        <v>570</v>
      </c>
      <c r="K535" s="1" t="s">
        <v>20</v>
      </c>
      <c r="M535" s="1"/>
      <c r="N535" s="1"/>
      <c r="R535" s="1"/>
      <c r="S535" s="1">
        <v>1</v>
      </c>
    </row>
    <row r="536" ht="18.75" hidden="1" spans="2:19">
      <c r="B536" s="3">
        <v>0</v>
      </c>
      <c r="C536" s="4">
        <v>7259446.0043431</v>
      </c>
      <c r="D536" s="5">
        <v>6685949.77</v>
      </c>
      <c r="E536" s="4">
        <v>7.9</v>
      </c>
      <c r="F536" s="5">
        <v>6685949.77</v>
      </c>
      <c r="H536" s="1">
        <v>198</v>
      </c>
      <c r="I536" s="6">
        <v>44533</v>
      </c>
      <c r="J536" s="13" t="s">
        <v>571</v>
      </c>
      <c r="K536" s="1" t="s">
        <v>20</v>
      </c>
      <c r="M536" s="1"/>
      <c r="N536" s="1"/>
      <c r="R536" s="1"/>
      <c r="S536" s="1">
        <v>1</v>
      </c>
    </row>
    <row r="537" ht="18.75" hidden="1" spans="2:19">
      <c r="B537" s="3">
        <v>0</v>
      </c>
      <c r="C537" s="4">
        <v>4594343.19148936</v>
      </c>
      <c r="D537" s="5">
        <v>4318682.6</v>
      </c>
      <c r="E537" s="4">
        <v>6</v>
      </c>
      <c r="F537" s="5">
        <v>4318682.6</v>
      </c>
      <c r="H537" s="1">
        <v>170</v>
      </c>
      <c r="I537" s="6">
        <v>44533</v>
      </c>
      <c r="J537" s="13" t="s">
        <v>572</v>
      </c>
      <c r="K537" s="1" t="s">
        <v>20</v>
      </c>
      <c r="M537" s="1"/>
      <c r="N537" s="1"/>
      <c r="R537" s="1"/>
      <c r="S537" s="1">
        <v>1</v>
      </c>
    </row>
    <row r="538" ht="18.75" hidden="1" spans="1:19">
      <c r="A538" s="1" t="s">
        <v>573</v>
      </c>
      <c r="B538" s="3" t="s">
        <v>574</v>
      </c>
      <c r="C538" s="4">
        <v>0</v>
      </c>
      <c r="D538" s="5">
        <v>0</v>
      </c>
      <c r="E538" s="4">
        <v>0</v>
      </c>
      <c r="F538" s="5">
        <v>0</v>
      </c>
      <c r="H538" s="1">
        <v>167</v>
      </c>
      <c r="I538" s="6">
        <v>44533</v>
      </c>
      <c r="J538" s="13" t="s">
        <v>575</v>
      </c>
      <c r="K538" s="1" t="s">
        <v>576</v>
      </c>
      <c r="M538" s="1"/>
      <c r="N538" s="1"/>
      <c r="R538" s="1"/>
      <c r="S538" s="1">
        <v>1</v>
      </c>
    </row>
    <row r="539" ht="18.75" hidden="1" spans="2:19">
      <c r="B539" s="3">
        <v>0</v>
      </c>
      <c r="C539" s="4">
        <v>0</v>
      </c>
      <c r="D539" s="5">
        <v>0</v>
      </c>
      <c r="E539" s="4">
        <v>0</v>
      </c>
      <c r="F539" s="5">
        <v>0</v>
      </c>
      <c r="H539" s="1">
        <v>4</v>
      </c>
      <c r="I539" s="6">
        <v>44533</v>
      </c>
      <c r="J539" s="13" t="s">
        <v>577</v>
      </c>
      <c r="K539" s="1" t="s">
        <v>20</v>
      </c>
      <c r="M539" s="1"/>
      <c r="N539" s="1"/>
      <c r="R539" s="1"/>
      <c r="S539" s="1">
        <v>1</v>
      </c>
    </row>
    <row r="540" ht="18.75" hidden="1" spans="2:19">
      <c r="B540" s="3">
        <v>0</v>
      </c>
      <c r="C540" s="4">
        <v>0</v>
      </c>
      <c r="D540" s="5">
        <v>0</v>
      </c>
      <c r="E540" s="4">
        <v>0</v>
      </c>
      <c r="F540" s="5">
        <v>0</v>
      </c>
      <c r="H540" s="1">
        <v>26</v>
      </c>
      <c r="I540" s="6">
        <v>44536</v>
      </c>
      <c r="J540" s="13" t="s">
        <v>578</v>
      </c>
      <c r="K540" s="1" t="s">
        <v>20</v>
      </c>
      <c r="M540" s="1"/>
      <c r="N540" s="1"/>
      <c r="R540" s="1"/>
      <c r="S540" s="1">
        <v>1</v>
      </c>
    </row>
    <row r="541" ht="18.75" hidden="1" spans="2:19">
      <c r="B541" s="3">
        <v>0</v>
      </c>
      <c r="C541" s="4">
        <v>0</v>
      </c>
      <c r="D541" s="5">
        <v>0</v>
      </c>
      <c r="E541" s="4">
        <v>0</v>
      </c>
      <c r="F541" s="5">
        <v>0</v>
      </c>
      <c r="H541" s="1">
        <v>5</v>
      </c>
      <c r="I541" s="6">
        <v>44536</v>
      </c>
      <c r="J541" s="13" t="s">
        <v>579</v>
      </c>
      <c r="K541" s="1" t="s">
        <v>20</v>
      </c>
      <c r="M541" s="1"/>
      <c r="N541" s="1"/>
      <c r="R541" s="1"/>
      <c r="S541" s="1">
        <v>1</v>
      </c>
    </row>
    <row r="542" ht="18.75" hidden="1" spans="1:19">
      <c r="A542" s="1" t="s">
        <v>580</v>
      </c>
      <c r="B542" s="3">
        <v>0</v>
      </c>
      <c r="C542" s="4">
        <v>4858329.99999999</v>
      </c>
      <c r="D542" s="5">
        <v>4474521.93</v>
      </c>
      <c r="E542" s="4">
        <v>7.9</v>
      </c>
      <c r="F542" s="5">
        <v>4474521.93</v>
      </c>
      <c r="H542" s="1">
        <v>66</v>
      </c>
      <c r="I542" s="6">
        <v>44537</v>
      </c>
      <c r="J542" s="13" t="s">
        <v>581</v>
      </c>
      <c r="K542" s="1" t="s">
        <v>20</v>
      </c>
      <c r="M542" s="1"/>
      <c r="N542" s="1"/>
      <c r="R542" s="1"/>
      <c r="S542" s="1">
        <v>1</v>
      </c>
    </row>
    <row r="543" ht="18.75" hidden="1" spans="2:19">
      <c r="B543" s="3">
        <v>0</v>
      </c>
      <c r="C543" s="4">
        <v>5058345.00550055</v>
      </c>
      <c r="D543" s="5">
        <v>4598035.61</v>
      </c>
      <c r="E543" s="4">
        <v>9.1</v>
      </c>
      <c r="F543" s="5">
        <v>4598035.61</v>
      </c>
      <c r="H543" s="1">
        <v>70</v>
      </c>
      <c r="I543" s="6">
        <v>44537</v>
      </c>
      <c r="J543" s="13" t="s">
        <v>582</v>
      </c>
      <c r="K543" s="1" t="s">
        <v>20</v>
      </c>
      <c r="M543" s="1"/>
      <c r="N543" s="1"/>
      <c r="R543" s="1"/>
      <c r="S543" s="1">
        <v>1</v>
      </c>
    </row>
    <row r="544" ht="18.75" hidden="1" spans="2:19">
      <c r="B544" s="3">
        <v>0</v>
      </c>
      <c r="C544" s="4">
        <v>0</v>
      </c>
      <c r="D544" s="5">
        <v>0</v>
      </c>
      <c r="E544" s="4">
        <v>0</v>
      </c>
      <c r="F544" s="5">
        <v>0</v>
      </c>
      <c r="H544" s="1">
        <v>6</v>
      </c>
      <c r="I544" s="6">
        <v>44537</v>
      </c>
      <c r="J544" s="13" t="s">
        <v>583</v>
      </c>
      <c r="K544" s="1" t="s">
        <v>20</v>
      </c>
      <c r="M544" s="1"/>
      <c r="N544" s="1"/>
      <c r="R544" s="1"/>
      <c r="S544" s="1">
        <v>1</v>
      </c>
    </row>
    <row r="545" ht="18.75" hidden="1" spans="2:19">
      <c r="B545" s="3">
        <v>0</v>
      </c>
      <c r="C545" s="4">
        <v>0</v>
      </c>
      <c r="D545" s="5">
        <v>0</v>
      </c>
      <c r="E545" s="4">
        <v>0</v>
      </c>
      <c r="F545" s="5">
        <v>0</v>
      </c>
      <c r="H545" s="1">
        <v>3</v>
      </c>
      <c r="I545" s="6">
        <v>44538</v>
      </c>
      <c r="J545" s="13" t="s">
        <v>584</v>
      </c>
      <c r="K545" s="1" t="s">
        <v>20</v>
      </c>
      <c r="M545" s="1"/>
      <c r="N545" s="1"/>
      <c r="R545" s="1"/>
      <c r="S545" s="1">
        <v>1</v>
      </c>
    </row>
    <row r="546" ht="18.75" hidden="1" spans="2:19">
      <c r="B546" s="3">
        <v>0</v>
      </c>
      <c r="C546" s="4">
        <v>0</v>
      </c>
      <c r="D546" s="5">
        <v>0</v>
      </c>
      <c r="E546" s="4">
        <v>0</v>
      </c>
      <c r="F546" s="5">
        <v>0</v>
      </c>
      <c r="H546" s="1">
        <v>34</v>
      </c>
      <c r="I546" s="6">
        <v>44538</v>
      </c>
      <c r="J546" s="13" t="s">
        <v>585</v>
      </c>
      <c r="K546" s="1" t="s">
        <v>20</v>
      </c>
      <c r="M546" s="1"/>
      <c r="N546" s="1"/>
      <c r="R546" s="1"/>
      <c r="S546" s="1">
        <v>1</v>
      </c>
    </row>
    <row r="547" ht="18.75" hidden="1" spans="2:19">
      <c r="B547" s="3">
        <v>0</v>
      </c>
      <c r="C547" s="4">
        <v>9013312.21</v>
      </c>
      <c r="D547" s="5">
        <v>9013312.21</v>
      </c>
      <c r="E547" s="4">
        <v>0</v>
      </c>
      <c r="F547" s="5">
        <v>9013312.21</v>
      </c>
      <c r="H547" s="1">
        <v>28</v>
      </c>
      <c r="I547" s="6">
        <v>44538</v>
      </c>
      <c r="J547" s="13" t="s">
        <v>586</v>
      </c>
      <c r="K547" s="1" t="s">
        <v>20</v>
      </c>
      <c r="M547" s="1"/>
      <c r="N547" s="1"/>
      <c r="R547" s="1"/>
      <c r="S547" s="1">
        <v>1</v>
      </c>
    </row>
    <row r="548" ht="18.75" hidden="1" spans="2:19">
      <c r="B548" s="3">
        <v>0</v>
      </c>
      <c r="C548" s="4">
        <v>0</v>
      </c>
      <c r="D548" s="5">
        <v>0</v>
      </c>
      <c r="E548" s="4">
        <v>0</v>
      </c>
      <c r="F548" s="5">
        <v>0</v>
      </c>
      <c r="H548" s="1">
        <v>3</v>
      </c>
      <c r="I548" s="6">
        <v>44538</v>
      </c>
      <c r="J548" s="13" t="s">
        <v>587</v>
      </c>
      <c r="K548" s="1" t="s">
        <v>20</v>
      </c>
      <c r="M548" s="1"/>
      <c r="N548" s="1"/>
      <c r="R548" s="1"/>
      <c r="S548" s="1">
        <v>1</v>
      </c>
    </row>
    <row r="549" ht="18.75" hidden="1" spans="2:19">
      <c r="B549" s="3">
        <v>0</v>
      </c>
      <c r="C549" s="4">
        <v>0</v>
      </c>
      <c r="D549" s="5">
        <v>0</v>
      </c>
      <c r="E549" s="4">
        <v>0</v>
      </c>
      <c r="F549" s="5">
        <v>0</v>
      </c>
      <c r="H549" s="1">
        <v>4</v>
      </c>
      <c r="I549" s="6">
        <v>44539</v>
      </c>
      <c r="J549" s="13" t="s">
        <v>588</v>
      </c>
      <c r="K549" s="1" t="s">
        <v>20</v>
      </c>
      <c r="M549" s="1"/>
      <c r="N549" s="1"/>
      <c r="R549" s="1"/>
      <c r="S549" s="1">
        <v>1</v>
      </c>
    </row>
    <row r="550" ht="18.75" hidden="1" spans="2:19">
      <c r="B550" s="3">
        <v>0</v>
      </c>
      <c r="C550" s="4">
        <v>0</v>
      </c>
      <c r="D550" s="5">
        <v>0</v>
      </c>
      <c r="E550" s="4">
        <v>0</v>
      </c>
      <c r="F550" s="5">
        <v>0</v>
      </c>
      <c r="H550" s="1">
        <v>6</v>
      </c>
      <c r="I550" s="6">
        <v>44539</v>
      </c>
      <c r="J550" s="13" t="s">
        <v>589</v>
      </c>
      <c r="K550" s="1" t="s">
        <v>20</v>
      </c>
      <c r="M550" s="1"/>
      <c r="N550" s="1"/>
      <c r="R550" s="1"/>
      <c r="S550" s="1">
        <v>1</v>
      </c>
    </row>
    <row r="551" ht="18.75" hidden="1" spans="2:19">
      <c r="B551" s="3">
        <v>0</v>
      </c>
      <c r="C551" s="4">
        <v>7236340.38377192</v>
      </c>
      <c r="D551" s="5">
        <v>6599542.43</v>
      </c>
      <c r="E551" s="4">
        <v>8.8</v>
      </c>
      <c r="F551" s="5">
        <v>6599542.43</v>
      </c>
      <c r="H551" s="1">
        <v>203</v>
      </c>
      <c r="I551" s="6">
        <v>44540</v>
      </c>
      <c r="J551" s="13" t="s">
        <v>590</v>
      </c>
      <c r="K551" s="1" t="s">
        <v>20</v>
      </c>
      <c r="M551" s="1"/>
      <c r="N551" s="1"/>
      <c r="R551" s="1"/>
      <c r="S551" s="1">
        <v>1</v>
      </c>
    </row>
    <row r="552" ht="18.75" hidden="1" spans="2:19">
      <c r="B552" s="3">
        <v>0</v>
      </c>
      <c r="C552" s="4">
        <v>0</v>
      </c>
      <c r="D552" s="5">
        <v>0</v>
      </c>
      <c r="E552" s="4">
        <v>0</v>
      </c>
      <c r="F552" s="5">
        <v>0</v>
      </c>
      <c r="H552" s="1">
        <v>5</v>
      </c>
      <c r="I552" s="6">
        <v>44540</v>
      </c>
      <c r="J552" s="13" t="s">
        <v>591</v>
      </c>
      <c r="K552" s="1" t="s">
        <v>20</v>
      </c>
      <c r="M552" s="1"/>
      <c r="N552" s="1"/>
      <c r="R552" s="1"/>
      <c r="S552" s="1">
        <v>1</v>
      </c>
    </row>
    <row r="553" ht="18.75" hidden="1" spans="2:19">
      <c r="B553" s="3">
        <v>0</v>
      </c>
      <c r="C553" s="4">
        <v>0</v>
      </c>
      <c r="D553" s="5">
        <v>0</v>
      </c>
      <c r="E553" s="4">
        <v>0</v>
      </c>
      <c r="F553" s="5">
        <v>0</v>
      </c>
      <c r="H553" s="1">
        <v>66</v>
      </c>
      <c r="I553" s="6">
        <v>44540</v>
      </c>
      <c r="J553" s="13" t="s">
        <v>592</v>
      </c>
      <c r="K553" s="1" t="s">
        <v>20</v>
      </c>
      <c r="M553" s="1"/>
      <c r="N553" s="1"/>
      <c r="R553" s="1"/>
      <c r="S553" s="1">
        <v>1</v>
      </c>
    </row>
    <row r="554" s="9" customFormat="1" ht="18.75" hidden="1" spans="1:20">
      <c r="A554" s="1"/>
      <c r="B554" s="3">
        <v>0</v>
      </c>
      <c r="C554" s="4">
        <v>0</v>
      </c>
      <c r="D554" s="5">
        <v>0</v>
      </c>
      <c r="E554" s="4">
        <v>4</v>
      </c>
      <c r="F554" s="5">
        <v>0</v>
      </c>
      <c r="G554" s="5"/>
      <c r="H554" s="1">
        <v>5</v>
      </c>
      <c r="I554" s="6">
        <v>44543</v>
      </c>
      <c r="J554" s="13" t="s">
        <v>593</v>
      </c>
      <c r="K554" s="1" t="s">
        <v>20</v>
      </c>
      <c r="L554" s="1"/>
      <c r="M554" s="1"/>
      <c r="N554" s="1"/>
      <c r="O554" s="1"/>
      <c r="P554" s="1"/>
      <c r="Q554" s="1"/>
      <c r="R554" s="1"/>
      <c r="S554" s="1">
        <v>1</v>
      </c>
      <c r="T554" s="1"/>
    </row>
    <row r="555" ht="18.75" hidden="1" spans="1:19">
      <c r="A555" s="1" t="s">
        <v>594</v>
      </c>
      <c r="B555" s="3">
        <v>0</v>
      </c>
      <c r="C555" s="4">
        <v>21783979.9459459</v>
      </c>
      <c r="D555" s="5">
        <v>20150181.45</v>
      </c>
      <c r="E555" s="4">
        <v>7.5</v>
      </c>
      <c r="F555" s="5">
        <v>20150181.45</v>
      </c>
      <c r="H555" s="1">
        <v>170</v>
      </c>
      <c r="I555" s="6">
        <v>44543</v>
      </c>
      <c r="J555" s="13" t="s">
        <v>595</v>
      </c>
      <c r="K555" s="1" t="s">
        <v>20</v>
      </c>
      <c r="M555" s="1"/>
      <c r="N555" s="1"/>
      <c r="R555" s="1"/>
      <c r="S555" s="1">
        <v>1</v>
      </c>
    </row>
    <row r="556" s="9" customFormat="1" ht="18.75" hidden="1" spans="1:20">
      <c r="A556" s="1"/>
      <c r="B556" s="3">
        <v>0</v>
      </c>
      <c r="C556" s="4">
        <v>18483407.3063973</v>
      </c>
      <c r="D556" s="5">
        <v>16468715.91</v>
      </c>
      <c r="E556" s="4">
        <v>10.9</v>
      </c>
      <c r="F556" s="5">
        <v>16468715.91</v>
      </c>
      <c r="G556" s="5"/>
      <c r="H556" s="1">
        <v>238</v>
      </c>
      <c r="I556" s="6">
        <v>44544</v>
      </c>
      <c r="J556" s="13" t="s">
        <v>596</v>
      </c>
      <c r="K556" s="1" t="s">
        <v>20</v>
      </c>
      <c r="L556" s="1"/>
      <c r="M556" s="1"/>
      <c r="N556" s="1"/>
      <c r="O556" s="1"/>
      <c r="P556" s="1"/>
      <c r="Q556" s="1"/>
      <c r="R556" s="1"/>
      <c r="S556" s="1">
        <v>1</v>
      </c>
      <c r="T556" s="1"/>
    </row>
    <row r="557" s="9" customFormat="1" ht="18.75" hidden="1" spans="1:20">
      <c r="A557" s="1"/>
      <c r="B557" s="3">
        <v>0</v>
      </c>
      <c r="C557" s="4">
        <v>5388729.01833872</v>
      </c>
      <c r="D557" s="5">
        <v>4995351.8</v>
      </c>
      <c r="E557" s="4">
        <v>7.3</v>
      </c>
      <c r="F557" s="5">
        <v>4995351.8</v>
      </c>
      <c r="G557" s="5"/>
      <c r="H557" s="1">
        <v>196</v>
      </c>
      <c r="I557" s="6">
        <v>44544</v>
      </c>
      <c r="J557" s="13" t="s">
        <v>597</v>
      </c>
      <c r="K557" s="1" t="s">
        <v>20</v>
      </c>
      <c r="L557" s="1"/>
      <c r="M557" s="1"/>
      <c r="N557" s="1"/>
      <c r="O557" s="1"/>
      <c r="P557" s="1"/>
      <c r="Q557" s="1"/>
      <c r="R557" s="1"/>
      <c r="S557" s="1">
        <v>1</v>
      </c>
      <c r="T557" s="1"/>
    </row>
    <row r="558" ht="18.75" hidden="1" spans="2:19">
      <c r="B558" s="3">
        <v>0</v>
      </c>
      <c r="C558" s="4">
        <v>852440</v>
      </c>
      <c r="D558" s="5">
        <v>852440</v>
      </c>
      <c r="E558" s="4">
        <v>0</v>
      </c>
      <c r="F558" s="5">
        <v>852440</v>
      </c>
      <c r="H558" s="1">
        <v>3</v>
      </c>
      <c r="I558" s="6">
        <v>44544</v>
      </c>
      <c r="J558" s="13" t="s">
        <v>598</v>
      </c>
      <c r="K558" s="1" t="s">
        <v>20</v>
      </c>
      <c r="M558" s="1"/>
      <c r="N558" s="1"/>
      <c r="R558" s="1"/>
      <c r="S558" s="1">
        <v>1</v>
      </c>
    </row>
    <row r="559" ht="18.75" hidden="1" spans="2:19">
      <c r="B559" s="3">
        <v>0</v>
      </c>
      <c r="C559" s="4">
        <v>3639195.76719576</v>
      </c>
      <c r="D559" s="5">
        <v>3439040</v>
      </c>
      <c r="E559" s="4">
        <v>5.5</v>
      </c>
      <c r="F559" s="5">
        <v>3439040</v>
      </c>
      <c r="H559" s="1">
        <v>12</v>
      </c>
      <c r="I559" s="6">
        <v>44545</v>
      </c>
      <c r="J559" s="13" t="s">
        <v>599</v>
      </c>
      <c r="K559" s="1" t="s">
        <v>20</v>
      </c>
      <c r="M559" s="1"/>
      <c r="N559" s="1"/>
      <c r="R559" s="1"/>
      <c r="S559" s="1">
        <v>1</v>
      </c>
    </row>
    <row r="560" ht="18.75" hidden="1" spans="2:19">
      <c r="B560" s="3">
        <v>0</v>
      </c>
      <c r="C560" s="4">
        <v>0</v>
      </c>
      <c r="D560" s="5">
        <v>0</v>
      </c>
      <c r="E560" s="4">
        <v>0</v>
      </c>
      <c r="F560" s="5">
        <v>0</v>
      </c>
      <c r="H560" s="1">
        <v>4</v>
      </c>
      <c r="I560" s="6">
        <v>44545</v>
      </c>
      <c r="J560" s="13" t="s">
        <v>600</v>
      </c>
      <c r="K560" s="1" t="s">
        <v>20</v>
      </c>
      <c r="M560" s="1"/>
      <c r="N560" s="1"/>
      <c r="R560" s="1"/>
      <c r="S560" s="1">
        <v>1</v>
      </c>
    </row>
    <row r="561" s="9" customFormat="1" ht="18.75" hidden="1" spans="1:20">
      <c r="A561" s="1"/>
      <c r="B561" s="3">
        <v>0</v>
      </c>
      <c r="C561" s="4">
        <v>14077633.0021367</v>
      </c>
      <c r="D561" s="5">
        <v>13176664.49</v>
      </c>
      <c r="E561" s="4">
        <v>6.4</v>
      </c>
      <c r="F561" s="5">
        <v>13176664.49</v>
      </c>
      <c r="G561" s="5"/>
      <c r="H561" s="1">
        <v>44</v>
      </c>
      <c r="I561" s="6">
        <v>44546</v>
      </c>
      <c r="J561" s="13" t="s">
        <v>601</v>
      </c>
      <c r="K561" s="1" t="s">
        <v>20</v>
      </c>
      <c r="L561" s="1"/>
      <c r="M561" s="1"/>
      <c r="N561" s="1"/>
      <c r="O561" s="1"/>
      <c r="P561" s="1"/>
      <c r="Q561" s="1"/>
      <c r="R561" s="1"/>
      <c r="S561" s="1">
        <v>1</v>
      </c>
      <c r="T561" s="1"/>
    </row>
    <row r="562" ht="18.75" hidden="1" spans="2:19">
      <c r="B562" s="3">
        <v>0</v>
      </c>
      <c r="C562" s="4">
        <v>3748910.84221748</v>
      </c>
      <c r="D562" s="5">
        <v>3516478.37</v>
      </c>
      <c r="E562" s="4">
        <v>6.2</v>
      </c>
      <c r="F562" s="5">
        <v>3516478.37</v>
      </c>
      <c r="H562" s="1">
        <v>155</v>
      </c>
      <c r="I562" s="6">
        <v>44546</v>
      </c>
      <c r="J562" s="13" t="s">
        <v>602</v>
      </c>
      <c r="K562" s="1" t="s">
        <v>20</v>
      </c>
      <c r="M562" s="1"/>
      <c r="N562" s="1"/>
      <c r="R562" s="1"/>
      <c r="S562" s="1">
        <v>1</v>
      </c>
    </row>
    <row r="563" ht="18.75" hidden="1" spans="2:19">
      <c r="B563" s="3">
        <v>0</v>
      </c>
      <c r="C563" s="4">
        <v>6156472.49194414</v>
      </c>
      <c r="D563" s="5">
        <v>5731675.89</v>
      </c>
      <c r="E563" s="4">
        <v>6.9</v>
      </c>
      <c r="F563" s="5">
        <v>5731675.89</v>
      </c>
      <c r="H563" s="1">
        <v>147</v>
      </c>
      <c r="I563" s="6">
        <v>44547</v>
      </c>
      <c r="J563" s="13" t="s">
        <v>603</v>
      </c>
      <c r="K563" s="1" t="s">
        <v>20</v>
      </c>
      <c r="M563" s="1"/>
      <c r="N563" s="1"/>
      <c r="R563" s="1"/>
      <c r="S563" s="1">
        <v>1</v>
      </c>
    </row>
    <row r="564" ht="18.75" hidden="1" spans="2:19">
      <c r="B564" s="3">
        <v>0</v>
      </c>
      <c r="C564" s="4">
        <v>0</v>
      </c>
      <c r="D564" s="5">
        <v>0</v>
      </c>
      <c r="E564" s="4">
        <v>0</v>
      </c>
      <c r="F564" s="5">
        <v>0</v>
      </c>
      <c r="H564" s="1">
        <v>5</v>
      </c>
      <c r="I564" s="6">
        <v>44547</v>
      </c>
      <c r="J564" s="13" t="s">
        <v>604</v>
      </c>
      <c r="K564" s="1" t="s">
        <v>20</v>
      </c>
      <c r="M564" s="1"/>
      <c r="N564" s="1"/>
      <c r="R564" s="1"/>
      <c r="S564" s="1">
        <v>1</v>
      </c>
    </row>
    <row r="565" ht="18.75" hidden="1" spans="2:19">
      <c r="B565" s="3">
        <v>0</v>
      </c>
      <c r="C565" s="4">
        <v>0</v>
      </c>
      <c r="D565" s="5">
        <v>0</v>
      </c>
      <c r="E565" s="4">
        <v>0</v>
      </c>
      <c r="F565" s="5">
        <v>0</v>
      </c>
      <c r="H565" s="1">
        <v>6</v>
      </c>
      <c r="I565" s="6">
        <v>44547</v>
      </c>
      <c r="J565" s="13" t="s">
        <v>605</v>
      </c>
      <c r="K565" s="1" t="s">
        <v>20</v>
      </c>
      <c r="M565" s="1"/>
      <c r="N565" s="1"/>
      <c r="R565" s="1"/>
      <c r="S565" s="1">
        <v>1</v>
      </c>
    </row>
    <row r="566" ht="18.75" hidden="1" spans="2:19">
      <c r="B566" s="3">
        <v>0</v>
      </c>
      <c r="C566" s="4">
        <v>0</v>
      </c>
      <c r="D566" s="5">
        <v>0</v>
      </c>
      <c r="E566" s="4">
        <v>0</v>
      </c>
      <c r="F566" s="5">
        <v>0</v>
      </c>
      <c r="H566" s="1">
        <v>4</v>
      </c>
      <c r="I566" s="6">
        <v>44547</v>
      </c>
      <c r="J566" s="13" t="s">
        <v>606</v>
      </c>
      <c r="K566" s="1" t="s">
        <v>20</v>
      </c>
      <c r="M566" s="1"/>
      <c r="N566" s="1"/>
      <c r="R566" s="1"/>
      <c r="S566" s="1">
        <v>1</v>
      </c>
    </row>
    <row r="567" ht="18.75" hidden="1" spans="1:19">
      <c r="A567" s="1" t="s">
        <v>607</v>
      </c>
      <c r="B567" s="3" t="s">
        <v>608</v>
      </c>
      <c r="C567" s="4">
        <v>5862692.00438116</v>
      </c>
      <c r="D567" s="5">
        <v>5352637.8</v>
      </c>
      <c r="E567" s="4">
        <v>8.7</v>
      </c>
      <c r="F567" s="5">
        <v>5352637.8</v>
      </c>
      <c r="H567" s="1">
        <v>177</v>
      </c>
      <c r="I567" s="6">
        <v>44550</v>
      </c>
      <c r="J567" s="13" t="s">
        <v>609</v>
      </c>
      <c r="K567" s="1" t="s">
        <v>502</v>
      </c>
      <c r="M567" s="1"/>
      <c r="N567" s="1"/>
      <c r="R567" s="1"/>
      <c r="S567" s="1">
        <v>1</v>
      </c>
    </row>
    <row r="568" ht="18.75" hidden="1" spans="1:19">
      <c r="A568" s="1" t="s">
        <v>610</v>
      </c>
      <c r="B568" s="3">
        <v>0</v>
      </c>
      <c r="C568" s="4">
        <v>4567641.99999999</v>
      </c>
      <c r="D568" s="5">
        <v>4202230.64</v>
      </c>
      <c r="E568" s="4">
        <v>8</v>
      </c>
      <c r="F568" s="5">
        <v>4202230.64</v>
      </c>
      <c r="H568" s="1">
        <v>34</v>
      </c>
      <c r="I568" s="6">
        <v>44550</v>
      </c>
      <c r="J568" s="13" t="s">
        <v>611</v>
      </c>
      <c r="K568" s="1" t="s">
        <v>20</v>
      </c>
      <c r="M568" s="1"/>
      <c r="N568" s="1"/>
      <c r="R568" s="1"/>
      <c r="S568" s="1">
        <v>1</v>
      </c>
    </row>
    <row r="569" ht="18.75" hidden="1" spans="2:19">
      <c r="B569" s="3">
        <v>0</v>
      </c>
      <c r="C569" s="4">
        <v>26631083.4029227</v>
      </c>
      <c r="D569" s="5">
        <v>25512577.9</v>
      </c>
      <c r="E569" s="4">
        <v>4.2</v>
      </c>
      <c r="F569" s="5">
        <v>25512577.9</v>
      </c>
      <c r="H569" s="1">
        <v>187</v>
      </c>
      <c r="I569" s="6">
        <v>44551</v>
      </c>
      <c r="J569" s="13" t="s">
        <v>612</v>
      </c>
      <c r="K569" s="1" t="s">
        <v>20</v>
      </c>
      <c r="M569" s="1"/>
      <c r="N569" s="1"/>
      <c r="R569" s="1"/>
      <c r="S569" s="1">
        <v>1</v>
      </c>
    </row>
    <row r="570" ht="18.75" hidden="1" spans="2:19">
      <c r="B570" s="3">
        <v>0</v>
      </c>
      <c r="C570" s="4">
        <v>9891193.14736842</v>
      </c>
      <c r="D570" s="5">
        <v>9396633.49</v>
      </c>
      <c r="E570" s="4">
        <v>5</v>
      </c>
      <c r="F570" s="5">
        <v>9396633.49</v>
      </c>
      <c r="H570" s="1">
        <v>131</v>
      </c>
      <c r="I570" s="6">
        <v>44551</v>
      </c>
      <c r="J570" s="13" t="s">
        <v>613</v>
      </c>
      <c r="K570" s="1" t="s">
        <v>20</v>
      </c>
      <c r="M570" s="1"/>
      <c r="N570" s="1"/>
      <c r="R570" s="1"/>
      <c r="S570" s="1">
        <v>1</v>
      </c>
    </row>
    <row r="571" ht="18.75" hidden="1" spans="2:19">
      <c r="B571" s="3">
        <v>0</v>
      </c>
      <c r="C571" s="4">
        <v>5116543.18075117</v>
      </c>
      <c r="D571" s="5">
        <v>4359294.79</v>
      </c>
      <c r="E571" s="4">
        <v>14.8</v>
      </c>
      <c r="F571" s="5">
        <v>4359294.79</v>
      </c>
      <c r="H571" s="1">
        <v>210</v>
      </c>
      <c r="I571" s="6">
        <v>44551</v>
      </c>
      <c r="J571" s="13" t="s">
        <v>614</v>
      </c>
      <c r="K571" s="1" t="s">
        <v>20</v>
      </c>
      <c r="M571" s="1"/>
      <c r="N571" s="1"/>
      <c r="R571" s="1"/>
      <c r="S571" s="1">
        <v>1</v>
      </c>
    </row>
    <row r="572" ht="18.75" hidden="1" spans="2:19">
      <c r="B572" s="3">
        <v>0</v>
      </c>
      <c r="C572" s="4">
        <v>0</v>
      </c>
      <c r="D572" s="5">
        <v>0</v>
      </c>
      <c r="E572" s="4">
        <v>0</v>
      </c>
      <c r="F572" s="5">
        <v>0</v>
      </c>
      <c r="H572" s="1">
        <v>10</v>
      </c>
      <c r="I572" s="6">
        <v>44551</v>
      </c>
      <c r="J572" s="13" t="s">
        <v>615</v>
      </c>
      <c r="K572" s="1" t="s">
        <v>20</v>
      </c>
      <c r="M572" s="1"/>
      <c r="N572" s="1"/>
      <c r="R572" s="1"/>
      <c r="S572" s="1">
        <v>1</v>
      </c>
    </row>
    <row r="573" ht="18.75" hidden="1" spans="2:19">
      <c r="B573" s="3">
        <v>0</v>
      </c>
      <c r="C573" s="4">
        <v>13180109.9999999</v>
      </c>
      <c r="D573" s="5">
        <v>12046620.54</v>
      </c>
      <c r="E573" s="4">
        <v>8.6</v>
      </c>
      <c r="F573" s="5">
        <v>12046620.54</v>
      </c>
      <c r="H573" s="1">
        <v>199</v>
      </c>
      <c r="I573" s="6">
        <v>44552</v>
      </c>
      <c r="J573" s="13" t="s">
        <v>616</v>
      </c>
      <c r="K573" s="1" t="s">
        <v>20</v>
      </c>
      <c r="M573" s="1"/>
      <c r="N573" s="1"/>
      <c r="R573" s="1"/>
      <c r="S573" s="1">
        <v>1</v>
      </c>
    </row>
    <row r="574" ht="18.75" hidden="1" spans="2:19">
      <c r="B574" s="3">
        <v>0</v>
      </c>
      <c r="C574" s="4">
        <v>7500000</v>
      </c>
      <c r="D574" s="5">
        <v>6825000</v>
      </c>
      <c r="E574" s="4">
        <v>9</v>
      </c>
      <c r="F574" s="5">
        <v>6825000</v>
      </c>
      <c r="H574" s="1">
        <v>23</v>
      </c>
      <c r="I574" s="6">
        <v>44552</v>
      </c>
      <c r="J574" s="13" t="s">
        <v>617</v>
      </c>
      <c r="K574" s="1" t="s">
        <v>20</v>
      </c>
      <c r="M574" s="1"/>
      <c r="N574" s="1"/>
      <c r="R574" s="1"/>
      <c r="S574" s="1">
        <v>1</v>
      </c>
    </row>
    <row r="575" ht="18.75" hidden="1" spans="2:19">
      <c r="B575" s="3">
        <v>0</v>
      </c>
      <c r="C575" s="4">
        <v>37867921.4139344</v>
      </c>
      <c r="D575" s="5">
        <v>36959091.3</v>
      </c>
      <c r="E575" s="4">
        <v>2.4</v>
      </c>
      <c r="F575" s="5">
        <v>36959091.3</v>
      </c>
      <c r="H575" s="1">
        <v>186</v>
      </c>
      <c r="I575" s="6">
        <v>44552</v>
      </c>
      <c r="J575" s="13" t="s">
        <v>618</v>
      </c>
      <c r="K575" s="1" t="s">
        <v>20</v>
      </c>
      <c r="M575" s="1"/>
      <c r="N575" s="1"/>
      <c r="R575" s="1"/>
      <c r="S575" s="1">
        <v>1</v>
      </c>
    </row>
    <row r="576" ht="18.75" hidden="1" spans="2:19">
      <c r="B576" s="3">
        <v>0</v>
      </c>
      <c r="C576" s="4">
        <v>0</v>
      </c>
      <c r="D576" s="5">
        <v>0</v>
      </c>
      <c r="E576" s="4">
        <v>0</v>
      </c>
      <c r="F576" s="5">
        <v>0</v>
      </c>
      <c r="H576" s="1">
        <v>5</v>
      </c>
      <c r="I576" s="6">
        <v>44553</v>
      </c>
      <c r="J576" s="13" t="s">
        <v>619</v>
      </c>
      <c r="K576" s="1" t="s">
        <v>20</v>
      </c>
      <c r="M576" s="1"/>
      <c r="N576" s="1"/>
      <c r="R576" s="1"/>
      <c r="S576" s="1">
        <v>1</v>
      </c>
    </row>
    <row r="577" ht="18.75" hidden="1" spans="2:19">
      <c r="B577" s="3">
        <v>0</v>
      </c>
      <c r="C577" s="4">
        <v>0</v>
      </c>
      <c r="D577" s="5">
        <v>0</v>
      </c>
      <c r="E577" s="4">
        <v>0</v>
      </c>
      <c r="F577" s="5">
        <v>0</v>
      </c>
      <c r="H577" s="1">
        <v>4</v>
      </c>
      <c r="I577" s="6">
        <v>44554</v>
      </c>
      <c r="J577" s="13" t="s">
        <v>620</v>
      </c>
      <c r="K577" s="1" t="s">
        <v>20</v>
      </c>
      <c r="M577" s="1"/>
      <c r="N577" s="1"/>
      <c r="R577" s="1"/>
      <c r="S577" s="1">
        <v>1</v>
      </c>
    </row>
    <row r="578" ht="18.75" hidden="1" spans="2:19">
      <c r="B578" s="3">
        <v>0</v>
      </c>
      <c r="C578" s="4">
        <v>0</v>
      </c>
      <c r="D578" s="5">
        <v>0</v>
      </c>
      <c r="E578" s="4">
        <v>0</v>
      </c>
      <c r="F578" s="5">
        <v>0</v>
      </c>
      <c r="H578" s="1">
        <v>0</v>
      </c>
      <c r="I578" s="6">
        <v>44554</v>
      </c>
      <c r="J578" s="13" t="s">
        <v>621</v>
      </c>
      <c r="K578" s="1" t="s">
        <v>20</v>
      </c>
      <c r="M578" s="1"/>
      <c r="N578" s="1"/>
      <c r="R578" s="1"/>
      <c r="S578" s="1">
        <v>1</v>
      </c>
    </row>
    <row r="579" ht="18.75" hidden="1" spans="1:19">
      <c r="A579" s="1" t="s">
        <v>622</v>
      </c>
      <c r="B579" s="3">
        <v>0</v>
      </c>
      <c r="C579" s="4">
        <v>0</v>
      </c>
      <c r="D579" s="5">
        <v>0</v>
      </c>
      <c r="E579" s="4">
        <v>0</v>
      </c>
      <c r="F579" s="5">
        <v>0</v>
      </c>
      <c r="H579" s="1">
        <v>5</v>
      </c>
      <c r="I579" s="6">
        <v>44554</v>
      </c>
      <c r="J579" s="13" t="s">
        <v>623</v>
      </c>
      <c r="K579" s="1" t="s">
        <v>20</v>
      </c>
      <c r="M579" s="1"/>
      <c r="N579" s="1"/>
      <c r="R579" s="1"/>
      <c r="S579" s="1">
        <v>1</v>
      </c>
    </row>
    <row r="580" ht="18.75" hidden="1" spans="2:19">
      <c r="B580" s="3">
        <v>0</v>
      </c>
      <c r="C580" s="4">
        <v>0</v>
      </c>
      <c r="D580" s="5">
        <v>0</v>
      </c>
      <c r="E580" s="4">
        <v>8.75</v>
      </c>
      <c r="F580" s="5">
        <v>0</v>
      </c>
      <c r="H580" s="1">
        <v>4</v>
      </c>
      <c r="I580" s="6">
        <v>44557</v>
      </c>
      <c r="J580" s="13" t="s">
        <v>624</v>
      </c>
      <c r="K580" s="1" t="s">
        <v>20</v>
      </c>
      <c r="M580" s="1"/>
      <c r="N580" s="1"/>
      <c r="R580" s="1"/>
      <c r="S580" s="1">
        <v>1</v>
      </c>
    </row>
    <row r="581" ht="18.75" hidden="1" spans="1:19">
      <c r="A581" s="1" t="s">
        <v>625</v>
      </c>
      <c r="B581" s="3">
        <v>0</v>
      </c>
      <c r="C581" s="4">
        <v>12677523.9999999</v>
      </c>
      <c r="D581" s="5">
        <v>11726709.7</v>
      </c>
      <c r="E581" s="4">
        <v>7.5</v>
      </c>
      <c r="F581" s="5">
        <v>11726709.7</v>
      </c>
      <c r="H581" s="1">
        <v>13</v>
      </c>
      <c r="I581" s="6">
        <v>44557</v>
      </c>
      <c r="J581" s="13" t="s">
        <v>626</v>
      </c>
      <c r="K581" s="1" t="s">
        <v>20</v>
      </c>
      <c r="M581" s="1"/>
      <c r="N581" s="1"/>
      <c r="R581" s="1"/>
      <c r="S581" s="1">
        <v>1</v>
      </c>
    </row>
    <row r="582" ht="18.75" hidden="1" spans="2:19">
      <c r="B582" s="3">
        <v>0</v>
      </c>
      <c r="C582" s="4">
        <v>0</v>
      </c>
      <c r="D582" s="5">
        <v>0</v>
      </c>
      <c r="E582" s="4">
        <v>0</v>
      </c>
      <c r="F582" s="5">
        <v>0</v>
      </c>
      <c r="H582" s="1">
        <v>4</v>
      </c>
      <c r="I582" s="6">
        <v>44557</v>
      </c>
      <c r="J582" s="13" t="s">
        <v>627</v>
      </c>
      <c r="K582" s="1" t="s">
        <v>20</v>
      </c>
      <c r="M582" s="1"/>
      <c r="N582" s="1"/>
      <c r="R582" s="1"/>
      <c r="S582" s="1">
        <v>1</v>
      </c>
    </row>
    <row r="583" ht="18.75" hidden="1" spans="1:19">
      <c r="A583" s="1" t="s">
        <v>628</v>
      </c>
      <c r="B583" s="3">
        <v>0</v>
      </c>
      <c r="C583" s="4">
        <v>0</v>
      </c>
      <c r="D583" s="5">
        <v>0</v>
      </c>
      <c r="E583" s="4">
        <v>0</v>
      </c>
      <c r="F583" s="5">
        <v>0</v>
      </c>
      <c r="H583" s="1">
        <v>167</v>
      </c>
      <c r="I583" s="6">
        <v>44558</v>
      </c>
      <c r="J583" s="13" t="s">
        <v>629</v>
      </c>
      <c r="K583" s="1" t="s">
        <v>20</v>
      </c>
      <c r="M583" s="1"/>
      <c r="N583" s="1"/>
      <c r="R583" s="1"/>
      <c r="S583" s="1">
        <v>1</v>
      </c>
    </row>
    <row r="584" ht="18.75" hidden="1" spans="2:19">
      <c r="B584" s="3">
        <v>0</v>
      </c>
      <c r="C584" s="4">
        <v>5473692.99781181</v>
      </c>
      <c r="D584" s="5">
        <v>5002955.4</v>
      </c>
      <c r="E584" s="4">
        <v>8.6</v>
      </c>
      <c r="F584" s="5">
        <v>5002955.4</v>
      </c>
      <c r="H584" s="1">
        <v>199</v>
      </c>
      <c r="I584" s="6">
        <v>44559</v>
      </c>
      <c r="J584" s="13" t="s">
        <v>630</v>
      </c>
      <c r="K584" s="1" t="s">
        <v>20</v>
      </c>
      <c r="M584" s="1"/>
      <c r="N584" s="1"/>
      <c r="R584" s="1"/>
      <c r="S584" s="1">
        <v>1</v>
      </c>
    </row>
    <row r="585" ht="18.75" hidden="1" spans="2:19">
      <c r="B585" s="3">
        <v>0</v>
      </c>
      <c r="C585" s="4">
        <v>0</v>
      </c>
      <c r="D585" s="5">
        <v>0</v>
      </c>
      <c r="E585" s="4">
        <v>0</v>
      </c>
      <c r="F585" s="5">
        <v>0</v>
      </c>
      <c r="H585" s="1">
        <v>6</v>
      </c>
      <c r="I585" s="6">
        <v>44559</v>
      </c>
      <c r="J585" s="13" t="s">
        <v>631</v>
      </c>
      <c r="K585" s="1" t="s">
        <v>20</v>
      </c>
      <c r="M585" s="1"/>
      <c r="N585" s="1"/>
      <c r="R585" s="1"/>
      <c r="S585" s="1">
        <v>1</v>
      </c>
    </row>
    <row r="586" ht="18.75" hidden="1" spans="2:19">
      <c r="B586" s="3">
        <v>0</v>
      </c>
      <c r="C586" s="4">
        <v>0</v>
      </c>
      <c r="D586" s="5">
        <v>0</v>
      </c>
      <c r="E586" s="4">
        <v>0</v>
      </c>
      <c r="F586" s="5">
        <v>0</v>
      </c>
      <c r="H586" s="1">
        <v>0</v>
      </c>
      <c r="I586" s="6">
        <v>44559</v>
      </c>
      <c r="J586" s="13" t="s">
        <v>632</v>
      </c>
      <c r="K586" s="1" t="s">
        <v>20</v>
      </c>
      <c r="M586" s="1"/>
      <c r="N586" s="1"/>
      <c r="R586" s="1"/>
      <c r="S586" s="1">
        <v>1</v>
      </c>
    </row>
    <row r="587" ht="18.75" hidden="1" spans="2:19">
      <c r="B587" s="3">
        <v>0</v>
      </c>
      <c r="C587" s="4">
        <v>0</v>
      </c>
      <c r="D587" s="5">
        <v>0</v>
      </c>
      <c r="E587" s="4">
        <v>0</v>
      </c>
      <c r="F587" s="5">
        <v>0</v>
      </c>
      <c r="H587" s="1">
        <v>6</v>
      </c>
      <c r="I587" s="6">
        <v>44559</v>
      </c>
      <c r="J587" s="13" t="s">
        <v>633</v>
      </c>
      <c r="K587" s="1" t="s">
        <v>20</v>
      </c>
      <c r="M587" s="1"/>
      <c r="N587" s="1"/>
      <c r="R587" s="1"/>
      <c r="S587" s="1">
        <v>1</v>
      </c>
    </row>
    <row r="588" ht="18.75" hidden="1" spans="2:19">
      <c r="B588" s="3">
        <v>0</v>
      </c>
      <c r="C588" s="4">
        <v>0</v>
      </c>
      <c r="D588" s="5">
        <v>0</v>
      </c>
      <c r="E588" s="4">
        <v>0</v>
      </c>
      <c r="F588" s="5">
        <v>0</v>
      </c>
      <c r="H588" s="1">
        <v>5</v>
      </c>
      <c r="I588" s="6">
        <v>44559</v>
      </c>
      <c r="J588" s="13" t="s">
        <v>634</v>
      </c>
      <c r="K588" s="1" t="s">
        <v>20</v>
      </c>
      <c r="M588" s="1"/>
      <c r="N588" s="1"/>
      <c r="R588" s="1"/>
      <c r="S588" s="1">
        <v>1</v>
      </c>
    </row>
    <row r="589" ht="18.75" hidden="1" spans="2:19">
      <c r="B589" s="3">
        <v>0</v>
      </c>
      <c r="C589" s="4">
        <v>0</v>
      </c>
      <c r="D589" s="5">
        <v>0</v>
      </c>
      <c r="E589" s="4">
        <v>0</v>
      </c>
      <c r="F589" s="5">
        <v>0</v>
      </c>
      <c r="H589" s="1">
        <v>6</v>
      </c>
      <c r="I589" s="6">
        <v>44559</v>
      </c>
      <c r="J589" s="13" t="s">
        <v>635</v>
      </c>
      <c r="K589" s="1" t="s">
        <v>20</v>
      </c>
      <c r="M589" s="1"/>
      <c r="N589" s="1"/>
      <c r="R589" s="1"/>
      <c r="S589" s="1">
        <v>1</v>
      </c>
    </row>
    <row r="590" ht="18.75" hidden="1" spans="2:19">
      <c r="B590" s="3">
        <v>0</v>
      </c>
      <c r="C590" s="4">
        <v>5017625.50660792</v>
      </c>
      <c r="D590" s="5">
        <v>4556003.96</v>
      </c>
      <c r="E590" s="4">
        <v>9.2</v>
      </c>
      <c r="F590" s="5">
        <v>4556003.96</v>
      </c>
      <c r="H590" s="1">
        <v>165</v>
      </c>
      <c r="I590" s="6">
        <v>44561</v>
      </c>
      <c r="J590" s="13" t="s">
        <v>636</v>
      </c>
      <c r="K590" s="1" t="s">
        <v>20</v>
      </c>
      <c r="M590" s="1"/>
      <c r="N590" s="1"/>
      <c r="R590" s="1"/>
      <c r="S590" s="1">
        <v>1</v>
      </c>
    </row>
    <row r="591" ht="18.75" hidden="1" spans="2:19">
      <c r="B591" s="3">
        <v>0</v>
      </c>
      <c r="C591" s="4">
        <v>147346942.47826</v>
      </c>
      <c r="D591" s="5">
        <v>135559187.08</v>
      </c>
      <c r="E591" s="4">
        <v>8</v>
      </c>
      <c r="F591" s="5">
        <v>135559187.08</v>
      </c>
      <c r="H591" s="1">
        <v>38</v>
      </c>
      <c r="I591" s="6">
        <v>44561</v>
      </c>
      <c r="J591" s="13" t="s">
        <v>637</v>
      </c>
      <c r="K591" s="1" t="s">
        <v>20</v>
      </c>
      <c r="M591" s="1"/>
      <c r="N591" s="1"/>
      <c r="R591" s="1"/>
      <c r="S591" s="1">
        <v>1</v>
      </c>
    </row>
    <row r="592" ht="18.75" hidden="1" spans="2:19">
      <c r="B592" s="3">
        <v>0</v>
      </c>
      <c r="C592" s="4">
        <v>56649158.0021482</v>
      </c>
      <c r="D592" s="5">
        <v>52740366.1</v>
      </c>
      <c r="E592" s="4">
        <v>6.9</v>
      </c>
      <c r="F592" s="5">
        <v>52740366.1</v>
      </c>
      <c r="H592" s="1">
        <v>51</v>
      </c>
      <c r="I592" s="6">
        <v>44561</v>
      </c>
      <c r="J592" s="13" t="s">
        <v>638</v>
      </c>
      <c r="K592" s="1" t="s">
        <v>20</v>
      </c>
      <c r="M592" s="1"/>
      <c r="N592" s="1"/>
      <c r="R592" s="1"/>
      <c r="S592" s="1">
        <v>1</v>
      </c>
    </row>
    <row r="593" ht="18.75" hidden="1" spans="2:19">
      <c r="B593" s="3">
        <v>0</v>
      </c>
      <c r="C593" s="4">
        <v>9396913.41798941</v>
      </c>
      <c r="D593" s="5">
        <v>8880083.18</v>
      </c>
      <c r="E593" s="4">
        <v>5.5</v>
      </c>
      <c r="F593" s="5">
        <v>8880083.18</v>
      </c>
      <c r="H593" s="1">
        <v>172</v>
      </c>
      <c r="I593" s="6">
        <v>44561</v>
      </c>
      <c r="J593" s="13" t="s">
        <v>639</v>
      </c>
      <c r="K593" s="1" t="s">
        <v>20</v>
      </c>
      <c r="M593" s="1"/>
      <c r="N593" s="1"/>
      <c r="R593" s="1"/>
      <c r="S593" s="1">
        <v>1</v>
      </c>
    </row>
    <row r="594" ht="18.75" hidden="1" spans="2:19">
      <c r="B594" s="3">
        <v>0</v>
      </c>
      <c r="C594" s="4">
        <v>0</v>
      </c>
      <c r="D594" s="5">
        <v>0</v>
      </c>
      <c r="E594" s="4">
        <v>0</v>
      </c>
      <c r="F594" s="5">
        <v>0</v>
      </c>
      <c r="H594" s="1">
        <v>61</v>
      </c>
      <c r="I594" s="6">
        <v>44561</v>
      </c>
      <c r="J594" s="13" t="s">
        <v>640</v>
      </c>
      <c r="K594" s="1" t="s">
        <v>20</v>
      </c>
      <c r="M594" s="1"/>
      <c r="N594" s="1"/>
      <c r="R594" s="1"/>
      <c r="S594" s="1">
        <v>1</v>
      </c>
    </row>
    <row r="595" customHeight="1" spans="2:16">
      <c r="B595" s="3" t="s">
        <v>641</v>
      </c>
      <c r="C595" s="4">
        <v>4236140</v>
      </c>
      <c r="D595" s="5">
        <v>4102035.5</v>
      </c>
      <c r="E595" s="4">
        <v>3.4</v>
      </c>
      <c r="F595" s="5">
        <v>4102035.5</v>
      </c>
      <c r="G595" s="5">
        <f>100-100*F595/C595</f>
        <v>3.16572398457086</v>
      </c>
      <c r="H595" s="1">
        <v>85</v>
      </c>
      <c r="I595" s="6">
        <v>44565</v>
      </c>
      <c r="J595" s="13" t="s">
        <v>642</v>
      </c>
      <c r="K595" s="1" t="s">
        <v>20</v>
      </c>
      <c r="L595" s="1" t="str">
        <f>_xlfn.DISPIMG("ID_2A0BAF6C14C94D45B66AA84DD569FE80",1)</f>
        <v>=DISPIMG("ID_2A0BAF6C14C94D45B66AA84DD569FE80",1)</v>
      </c>
      <c r="M595" s="7" t="s">
        <v>643</v>
      </c>
      <c r="N595" s="14" t="s">
        <v>644</v>
      </c>
      <c r="O595" s="1" t="s">
        <v>645</v>
      </c>
      <c r="P595" s="1">
        <v>0</v>
      </c>
    </row>
    <row r="596" ht="18.75" hidden="1" spans="2:20">
      <c r="B596" s="3" t="s">
        <v>646</v>
      </c>
      <c r="C596" s="4"/>
      <c r="D596" s="5"/>
      <c r="E596" s="4"/>
      <c r="F596" s="5"/>
      <c r="H596" s="1">
        <v>4</v>
      </c>
      <c r="I596" s="6">
        <v>44565</v>
      </c>
      <c r="J596" s="13" t="s">
        <v>647</v>
      </c>
      <c r="K596" s="1" t="s">
        <v>20</v>
      </c>
      <c r="L596" s="2"/>
      <c r="M596" s="15"/>
      <c r="N596" s="16"/>
      <c r="O596" s="2"/>
      <c r="P596" s="2"/>
      <c r="Q596" s="2"/>
      <c r="R596" s="2"/>
      <c r="S596" s="1">
        <v>1</v>
      </c>
      <c r="T596" s="2"/>
    </row>
    <row r="597" ht="18.75" hidden="1" spans="2:20">
      <c r="B597" s="3" t="s">
        <v>648</v>
      </c>
      <c r="C597" s="4"/>
      <c r="D597" s="5"/>
      <c r="E597" s="4"/>
      <c r="F597" s="5"/>
      <c r="H597" s="1">
        <v>3</v>
      </c>
      <c r="I597" s="6">
        <v>44566</v>
      </c>
      <c r="J597" s="13" t="s">
        <v>649</v>
      </c>
      <c r="K597" s="1" t="s">
        <v>20</v>
      </c>
      <c r="L597" s="2"/>
      <c r="M597" s="15"/>
      <c r="N597" s="16"/>
      <c r="O597" s="2"/>
      <c r="P597" s="2"/>
      <c r="Q597" s="2"/>
      <c r="R597" s="2"/>
      <c r="S597" s="1">
        <v>1</v>
      </c>
      <c r="T597" s="2"/>
    </row>
    <row r="598" ht="18.75" hidden="1" spans="2:20">
      <c r="B598" s="3" t="s">
        <v>650</v>
      </c>
      <c r="C598" s="4">
        <v>631118</v>
      </c>
      <c r="D598" s="5">
        <v>631118</v>
      </c>
      <c r="E598" s="4"/>
      <c r="F598" s="5">
        <v>631118</v>
      </c>
      <c r="H598" s="1">
        <v>3</v>
      </c>
      <c r="I598" s="6">
        <v>44566</v>
      </c>
      <c r="J598" s="13" t="s">
        <v>651</v>
      </c>
      <c r="K598" s="1" t="s">
        <v>20</v>
      </c>
      <c r="L598" s="2"/>
      <c r="M598" s="15"/>
      <c r="N598" s="16"/>
      <c r="O598" s="2"/>
      <c r="P598" s="2"/>
      <c r="Q598" s="2"/>
      <c r="R598" s="2"/>
      <c r="S598" s="1">
        <v>1</v>
      </c>
      <c r="T598" s="2"/>
    </row>
    <row r="599" ht="18.75" hidden="1" spans="2:20">
      <c r="B599" s="3" t="s">
        <v>652</v>
      </c>
      <c r="C599" s="4">
        <v>5894500</v>
      </c>
      <c r="D599" s="5">
        <v>5894500</v>
      </c>
      <c r="E599" s="4"/>
      <c r="F599" s="5">
        <v>5894500</v>
      </c>
      <c r="H599" s="1">
        <v>4</v>
      </c>
      <c r="I599" s="6">
        <v>44566</v>
      </c>
      <c r="J599" s="13" t="s">
        <v>653</v>
      </c>
      <c r="K599" s="1" t="s">
        <v>20</v>
      </c>
      <c r="L599" s="2"/>
      <c r="M599" s="15"/>
      <c r="N599" s="16"/>
      <c r="O599" s="2"/>
      <c r="P599" s="2"/>
      <c r="Q599" s="2"/>
      <c r="R599" s="2"/>
      <c r="S599" s="1">
        <v>1</v>
      </c>
      <c r="T599" s="2"/>
    </row>
    <row r="600" customHeight="1" spans="2:16">
      <c r="B600" s="3" t="s">
        <v>654</v>
      </c>
      <c r="C600" s="4">
        <v>6478425</v>
      </c>
      <c r="D600" s="5">
        <v>6077757.8</v>
      </c>
      <c r="E600" s="4">
        <v>6.4</v>
      </c>
      <c r="F600" s="5">
        <v>6077757.8</v>
      </c>
      <c r="G600" s="5">
        <f>100-100*F600/C600</f>
        <v>6.18463901334043</v>
      </c>
      <c r="H600" s="1">
        <v>197</v>
      </c>
      <c r="I600" s="6">
        <v>44567</v>
      </c>
      <c r="J600" s="13" t="s">
        <v>655</v>
      </c>
      <c r="K600" s="1" t="s">
        <v>20</v>
      </c>
      <c r="L600" s="1" t="str">
        <f>_xlfn.DISPIMG("ID_D3EC4EF47D6A490AB535BA9F3F85554F",1)</f>
        <v>=DISPIMG("ID_D3EC4EF47D6A490AB535BA9F3F85554F",1)</v>
      </c>
      <c r="M600" s="7" t="s">
        <v>656</v>
      </c>
      <c r="N600" s="8" t="s">
        <v>657</v>
      </c>
      <c r="O600" s="1" t="s">
        <v>645</v>
      </c>
      <c r="P600" s="1">
        <v>0</v>
      </c>
    </row>
    <row r="601" customHeight="1" spans="2:16">
      <c r="B601" s="3" t="s">
        <v>658</v>
      </c>
      <c r="C601" s="4">
        <v>8743285</v>
      </c>
      <c r="D601" s="5">
        <v>7956389.35</v>
      </c>
      <c r="E601" s="4">
        <v>9</v>
      </c>
      <c r="F601" s="5">
        <v>7956389.35</v>
      </c>
      <c r="G601" s="5">
        <f>100-100*F601/C601</f>
        <v>9</v>
      </c>
      <c r="H601" s="1">
        <v>154</v>
      </c>
      <c r="I601" s="6">
        <v>44567</v>
      </c>
      <c r="J601" s="13" t="s">
        <v>659</v>
      </c>
      <c r="K601" s="1" t="s">
        <v>20</v>
      </c>
      <c r="L601" s="1" t="str">
        <f>_xlfn.DISPIMG("ID_5BB4ED3A4179491C96F073A2F6E9A51A",1)</f>
        <v>=DISPIMG("ID_5BB4ED3A4179491C96F073A2F6E9A51A",1)</v>
      </c>
      <c r="M601" s="7" t="s">
        <v>660</v>
      </c>
      <c r="N601" s="14" t="s">
        <v>644</v>
      </c>
      <c r="O601" s="1" t="s">
        <v>645</v>
      </c>
      <c r="P601" s="1">
        <v>0</v>
      </c>
    </row>
    <row r="602" customHeight="1" spans="2:16">
      <c r="B602" s="3" t="s">
        <v>661</v>
      </c>
      <c r="C602" s="4">
        <v>22030030</v>
      </c>
      <c r="D602" s="5">
        <v>20157477.45</v>
      </c>
      <c r="E602" s="4">
        <v>8.5</v>
      </c>
      <c r="F602" s="5">
        <v>20157477.45</v>
      </c>
      <c r="G602" s="5">
        <f>100-100*F602/C602</f>
        <v>8.5</v>
      </c>
      <c r="H602" s="1">
        <v>184</v>
      </c>
      <c r="I602" s="6">
        <v>44568</v>
      </c>
      <c r="J602" s="13" t="s">
        <v>662</v>
      </c>
      <c r="K602" s="1" t="s">
        <v>20</v>
      </c>
      <c r="L602" s="1" t="str">
        <f>_xlfn.DISPIMG("ID_A759F3CA2AD4408BACFC6BE3C394ED15",1)</f>
        <v>=DISPIMG("ID_A759F3CA2AD4408BACFC6BE3C394ED15",1)</v>
      </c>
      <c r="M602" s="7" t="s">
        <v>660</v>
      </c>
      <c r="N602" s="14" t="s">
        <v>644</v>
      </c>
      <c r="O602" s="1" t="s">
        <v>645</v>
      </c>
      <c r="P602" s="1">
        <v>0</v>
      </c>
    </row>
    <row r="603" s="9" customFormat="1" customHeight="1" spans="1:20">
      <c r="A603" s="1"/>
      <c r="B603" s="3" t="s">
        <v>663</v>
      </c>
      <c r="C603" s="4">
        <v>7367907</v>
      </c>
      <c r="D603" s="5"/>
      <c r="E603" s="4"/>
      <c r="F603" s="5"/>
      <c r="G603" s="5">
        <f>100-100*F603/C603</f>
        <v>100</v>
      </c>
      <c r="H603" s="1">
        <v>74</v>
      </c>
      <c r="I603" s="6">
        <v>44568</v>
      </c>
      <c r="J603" s="11" t="s">
        <v>664</v>
      </c>
      <c r="K603" s="1" t="s">
        <v>20</v>
      </c>
      <c r="L603" s="1" t="str">
        <f>_xlfn.DISPIMG("ID_D535E89FEF0B46D0B0130FA1CB44DE20",1)</f>
        <v>=DISPIMG("ID_D535E89FEF0B46D0B0130FA1CB44DE20",1)</v>
      </c>
      <c r="M603" s="17" t="s">
        <v>665</v>
      </c>
      <c r="N603" s="8" t="s">
        <v>666</v>
      </c>
      <c r="O603" s="1">
        <v>3</v>
      </c>
      <c r="P603" s="1">
        <v>0</v>
      </c>
      <c r="Q603" s="1"/>
      <c r="R603" s="3"/>
      <c r="S603" s="1"/>
      <c r="T603" s="1"/>
    </row>
    <row r="604" ht="18.75" hidden="1" spans="2:20">
      <c r="B604" s="3" t="s">
        <v>667</v>
      </c>
      <c r="C604" s="4">
        <v>477677</v>
      </c>
      <c r="D604" s="5">
        <v>477677</v>
      </c>
      <c r="E604" s="4"/>
      <c r="F604" s="5">
        <v>477677</v>
      </c>
      <c r="H604" s="1">
        <v>5</v>
      </c>
      <c r="I604" s="6">
        <v>44568</v>
      </c>
      <c r="J604" s="13" t="s">
        <v>668</v>
      </c>
      <c r="K604" s="1" t="s">
        <v>20</v>
      </c>
      <c r="L604" s="2"/>
      <c r="M604" s="15"/>
      <c r="N604" s="16"/>
      <c r="O604" s="2"/>
      <c r="P604" s="2"/>
      <c r="Q604" s="2"/>
      <c r="R604" s="2"/>
      <c r="S604" s="1">
        <v>1</v>
      </c>
      <c r="T604" s="2"/>
    </row>
    <row r="605" customHeight="1" spans="2:20">
      <c r="B605" s="3" t="s">
        <v>669</v>
      </c>
      <c r="C605" s="4">
        <v>25633979</v>
      </c>
      <c r="D605" s="5">
        <v>23728050.64</v>
      </c>
      <c r="E605" s="4">
        <v>7.8</v>
      </c>
      <c r="F605" s="5">
        <v>23728050.64</v>
      </c>
      <c r="G605" s="5">
        <f>100-100*F605/C605</f>
        <v>7.43516392831562</v>
      </c>
      <c r="H605" s="1">
        <v>115</v>
      </c>
      <c r="I605" s="6">
        <v>44572</v>
      </c>
      <c r="J605" s="13" t="s">
        <v>670</v>
      </c>
      <c r="K605" s="1" t="s">
        <v>20</v>
      </c>
      <c r="L605" s="1" t="str">
        <f>_xlfn.DISPIMG("ID_D3EC4EF47D6A490AB535BA9F3F85554F",1)</f>
        <v>=DISPIMG("ID_D3EC4EF47D6A490AB535BA9F3F85554F",1)</v>
      </c>
      <c r="M605" s="7" t="s">
        <v>656</v>
      </c>
      <c r="N605" s="8" t="s">
        <v>657</v>
      </c>
      <c r="O605" s="1" t="s">
        <v>671</v>
      </c>
      <c r="P605" s="1">
        <v>0</v>
      </c>
      <c r="T605" s="3" t="s">
        <v>672</v>
      </c>
    </row>
    <row r="606" ht="18.75" hidden="1" spans="2:19">
      <c r="B606" s="3" t="s">
        <v>673</v>
      </c>
      <c r="H606" s="1">
        <v>11</v>
      </c>
      <c r="I606" s="6">
        <v>44572</v>
      </c>
      <c r="J606" s="13" t="s">
        <v>674</v>
      </c>
      <c r="K606" s="1" t="s">
        <v>20</v>
      </c>
      <c r="N606" s="8"/>
      <c r="R606" s="1"/>
      <c r="S606" s="1">
        <v>1</v>
      </c>
    </row>
    <row r="607" ht="18.75" hidden="1" spans="2:19">
      <c r="B607" s="3" t="s">
        <v>675</v>
      </c>
      <c r="H607" s="1">
        <v>3</v>
      </c>
      <c r="I607" s="6">
        <v>44572</v>
      </c>
      <c r="J607" s="13" t="s">
        <v>676</v>
      </c>
      <c r="K607" s="1" t="s">
        <v>20</v>
      </c>
      <c r="N607" s="8"/>
      <c r="R607" s="1"/>
      <c r="S607" s="1">
        <v>1</v>
      </c>
    </row>
    <row r="608" ht="18.75" hidden="1" spans="2:19">
      <c r="B608" s="3" t="s">
        <v>677</v>
      </c>
      <c r="C608" s="4">
        <v>10024011</v>
      </c>
      <c r="D608" s="5">
        <v>9080644</v>
      </c>
      <c r="F608" s="5">
        <v>9080644</v>
      </c>
      <c r="H608" s="1">
        <v>38</v>
      </c>
      <c r="I608" s="6">
        <v>44572</v>
      </c>
      <c r="J608" s="13" t="s">
        <v>678</v>
      </c>
      <c r="K608" s="1" t="s">
        <v>20</v>
      </c>
      <c r="N608" s="8"/>
      <c r="R608" s="1"/>
      <c r="S608" s="1">
        <v>1</v>
      </c>
    </row>
    <row r="609" customHeight="1" spans="2:16">
      <c r="B609" s="3" t="s">
        <v>679</v>
      </c>
      <c r="C609" s="4">
        <v>425033</v>
      </c>
      <c r="D609" s="5">
        <v>395843.26</v>
      </c>
      <c r="E609" s="4">
        <v>7.2</v>
      </c>
      <c r="F609" s="5">
        <v>395843.26</v>
      </c>
      <c r="G609" s="5">
        <f>100-100*F609/C609</f>
        <v>6.86764086553279</v>
      </c>
      <c r="H609" s="1">
        <v>21</v>
      </c>
      <c r="I609" s="6">
        <v>44573</v>
      </c>
      <c r="J609" s="13" t="s">
        <v>680</v>
      </c>
      <c r="K609" s="1" t="s">
        <v>20</v>
      </c>
      <c r="L609" s="1" t="str">
        <f>_xlfn.DISPIMG("ID_5BB4ED3A4179491C96F073A2F6E9A51A",1)</f>
        <v>=DISPIMG("ID_5BB4ED3A4179491C96F073A2F6E9A51A",1)</v>
      </c>
      <c r="M609" s="7" t="s">
        <v>660</v>
      </c>
      <c r="N609" s="8" t="s">
        <v>644</v>
      </c>
      <c r="O609" s="1" t="s">
        <v>645</v>
      </c>
      <c r="P609" s="1">
        <v>0</v>
      </c>
    </row>
    <row r="610" ht="18.75" hidden="1" spans="2:19">
      <c r="B610" s="3" t="s">
        <v>681</v>
      </c>
      <c r="H610" s="1">
        <v>3</v>
      </c>
      <c r="I610" s="6">
        <v>44573</v>
      </c>
      <c r="J610" s="13" t="s">
        <v>682</v>
      </c>
      <c r="K610" s="1" t="s">
        <v>20</v>
      </c>
      <c r="N610" s="8"/>
      <c r="R610" s="1"/>
      <c r="S610" s="1">
        <v>1</v>
      </c>
    </row>
    <row r="611" ht="18.75" hidden="1" spans="2:19">
      <c r="B611" s="3" t="s">
        <v>683</v>
      </c>
      <c r="H611" s="1">
        <v>144</v>
      </c>
      <c r="I611" s="6">
        <v>44573</v>
      </c>
      <c r="J611" s="13" t="s">
        <v>684</v>
      </c>
      <c r="K611" s="1" t="s">
        <v>20</v>
      </c>
      <c r="N611" s="8"/>
      <c r="R611" s="1"/>
      <c r="S611" s="1">
        <v>1</v>
      </c>
    </row>
    <row r="612" ht="18.75" hidden="1" spans="2:19">
      <c r="B612" s="3" t="s">
        <v>685</v>
      </c>
      <c r="H612" s="1">
        <v>57</v>
      </c>
      <c r="I612" s="6">
        <v>44573</v>
      </c>
      <c r="J612" s="13" t="s">
        <v>686</v>
      </c>
      <c r="K612" s="1" t="s">
        <v>20</v>
      </c>
      <c r="N612" s="8"/>
      <c r="R612" s="1"/>
      <c r="S612" s="1">
        <v>1</v>
      </c>
    </row>
    <row r="613" ht="18.75" hidden="1" spans="2:19">
      <c r="B613" s="3" t="s">
        <v>687</v>
      </c>
      <c r="H613" s="1">
        <v>5</v>
      </c>
      <c r="I613" s="6">
        <v>44573</v>
      </c>
      <c r="J613" s="13" t="s">
        <v>688</v>
      </c>
      <c r="K613" s="1" t="s">
        <v>20</v>
      </c>
      <c r="N613" s="8"/>
      <c r="R613" s="1"/>
      <c r="S613" s="1">
        <v>1</v>
      </c>
    </row>
    <row r="614" ht="18.75" hidden="1" spans="2:19">
      <c r="B614" s="3" t="s">
        <v>689</v>
      </c>
      <c r="H614" s="1">
        <v>5</v>
      </c>
      <c r="I614" s="6">
        <v>44573</v>
      </c>
      <c r="J614" s="13" t="s">
        <v>690</v>
      </c>
      <c r="K614" s="1" t="s">
        <v>20</v>
      </c>
      <c r="N614" s="8"/>
      <c r="R614" s="1"/>
      <c r="S614" s="1">
        <v>1</v>
      </c>
    </row>
    <row r="615" ht="18.75" hidden="1" spans="2:19">
      <c r="B615" s="3" t="s">
        <v>691</v>
      </c>
      <c r="H615" s="1">
        <v>3</v>
      </c>
      <c r="I615" s="6">
        <v>44573</v>
      </c>
      <c r="J615" s="13" t="s">
        <v>692</v>
      </c>
      <c r="K615" s="1" t="s">
        <v>20</v>
      </c>
      <c r="N615" s="8"/>
      <c r="R615" s="1"/>
      <c r="S615" s="1">
        <v>1</v>
      </c>
    </row>
    <row r="616" ht="18.75" hidden="1" spans="2:19">
      <c r="B616" s="3" t="s">
        <v>693</v>
      </c>
      <c r="H616" s="1">
        <v>66</v>
      </c>
      <c r="I616" s="6">
        <v>44573</v>
      </c>
      <c r="J616" s="13" t="s">
        <v>694</v>
      </c>
      <c r="K616" s="1" t="s">
        <v>20</v>
      </c>
      <c r="N616" s="8"/>
      <c r="R616" s="1"/>
      <c r="S616" s="1">
        <v>1</v>
      </c>
    </row>
    <row r="617" ht="18.75" hidden="1" spans="2:19">
      <c r="B617" s="3" t="s">
        <v>695</v>
      </c>
      <c r="H617" s="1">
        <v>197</v>
      </c>
      <c r="I617" s="6">
        <v>44573</v>
      </c>
      <c r="J617" s="13" t="s">
        <v>696</v>
      </c>
      <c r="K617" s="1" t="s">
        <v>20</v>
      </c>
      <c r="N617" s="8"/>
      <c r="R617" s="1"/>
      <c r="S617" s="1">
        <v>1</v>
      </c>
    </row>
    <row r="618" ht="18.75" hidden="1" spans="2:19">
      <c r="B618" s="3" t="s">
        <v>697</v>
      </c>
      <c r="H618" s="1">
        <v>29</v>
      </c>
      <c r="I618" s="6">
        <v>44573</v>
      </c>
      <c r="J618" s="13" t="s">
        <v>698</v>
      </c>
      <c r="K618" s="1" t="s">
        <v>20</v>
      </c>
      <c r="N618" s="8"/>
      <c r="R618" s="1"/>
      <c r="S618" s="1">
        <v>1</v>
      </c>
    </row>
    <row r="619" ht="18.75" hidden="1" spans="2:19">
      <c r="B619" s="3" t="s">
        <v>699</v>
      </c>
      <c r="H619" s="1">
        <v>5</v>
      </c>
      <c r="I619" s="6">
        <v>44573</v>
      </c>
      <c r="J619" s="13" t="s">
        <v>700</v>
      </c>
      <c r="K619" s="1" t="s">
        <v>20</v>
      </c>
      <c r="N619" s="8"/>
      <c r="R619" s="1"/>
      <c r="S619" s="1">
        <v>1</v>
      </c>
    </row>
    <row r="620" ht="18.75" hidden="1" spans="2:19">
      <c r="B620" s="3" t="s">
        <v>701</v>
      </c>
      <c r="H620" s="1">
        <v>5</v>
      </c>
      <c r="I620" s="6">
        <v>44574</v>
      </c>
      <c r="J620" s="13" t="s">
        <v>702</v>
      </c>
      <c r="K620" s="1" t="s">
        <v>20</v>
      </c>
      <c r="N620" s="8"/>
      <c r="R620" s="1"/>
      <c r="S620" s="1">
        <v>1</v>
      </c>
    </row>
    <row r="621" ht="18.75" hidden="1" spans="2:19">
      <c r="B621" s="3" t="s">
        <v>703</v>
      </c>
      <c r="H621" s="1">
        <v>5</v>
      </c>
      <c r="I621" s="6">
        <v>44574</v>
      </c>
      <c r="J621" s="13" t="s">
        <v>704</v>
      </c>
      <c r="K621" s="1" t="s">
        <v>20</v>
      </c>
      <c r="N621" s="8"/>
      <c r="R621" s="1"/>
      <c r="S621" s="1">
        <v>1</v>
      </c>
    </row>
    <row r="622" ht="18.75" hidden="1" spans="2:19">
      <c r="B622" s="3" t="s">
        <v>705</v>
      </c>
      <c r="H622" s="1">
        <v>5</v>
      </c>
      <c r="I622" s="6">
        <v>44574</v>
      </c>
      <c r="J622" s="13" t="s">
        <v>706</v>
      </c>
      <c r="K622" s="1" t="s">
        <v>20</v>
      </c>
      <c r="N622" s="8"/>
      <c r="R622" s="1"/>
      <c r="S622" s="1">
        <v>1</v>
      </c>
    </row>
    <row r="623" ht="18.75" hidden="1" spans="2:19">
      <c r="B623" s="3" t="s">
        <v>707</v>
      </c>
      <c r="H623" s="1">
        <v>0</v>
      </c>
      <c r="I623" s="6">
        <v>44574</v>
      </c>
      <c r="J623" s="13" t="s">
        <v>708</v>
      </c>
      <c r="K623" s="1" t="s">
        <v>20</v>
      </c>
      <c r="N623" s="8"/>
      <c r="R623" s="1"/>
      <c r="S623" s="1">
        <v>1</v>
      </c>
    </row>
    <row r="624" ht="18.75" hidden="1" spans="2:19">
      <c r="B624" s="3" t="s">
        <v>709</v>
      </c>
      <c r="H624" s="1">
        <v>3</v>
      </c>
      <c r="I624" s="6">
        <v>44574</v>
      </c>
      <c r="J624" s="13" t="s">
        <v>710</v>
      </c>
      <c r="K624" s="1" t="s">
        <v>20</v>
      </c>
      <c r="N624" s="8"/>
      <c r="R624" s="1"/>
      <c r="S624" s="1">
        <v>1</v>
      </c>
    </row>
    <row r="625" ht="18.75" hidden="1" spans="2:19">
      <c r="B625" s="3" t="s">
        <v>711</v>
      </c>
      <c r="C625" s="4">
        <v>855680</v>
      </c>
      <c r="D625" s="5">
        <v>855680</v>
      </c>
      <c r="F625" s="5">
        <v>855680</v>
      </c>
      <c r="H625" s="1">
        <v>4</v>
      </c>
      <c r="I625" s="6">
        <v>44574</v>
      </c>
      <c r="J625" s="13" t="s">
        <v>712</v>
      </c>
      <c r="K625" s="1" t="s">
        <v>20</v>
      </c>
      <c r="N625" s="8"/>
      <c r="R625" s="1"/>
      <c r="S625" s="1">
        <v>1</v>
      </c>
    </row>
    <row r="626" customHeight="1" spans="1:16">
      <c r="A626" s="1" t="s">
        <v>713</v>
      </c>
      <c r="B626" s="3" t="s">
        <v>608</v>
      </c>
      <c r="C626" s="4">
        <v>5862692.00438116</v>
      </c>
      <c r="D626" s="5">
        <v>5352637.8</v>
      </c>
      <c r="E626" s="4">
        <v>8.7</v>
      </c>
      <c r="F626" s="5">
        <v>5352637.8</v>
      </c>
      <c r="G626" s="5">
        <f>100-100*F626/C626</f>
        <v>8.69999999999999</v>
      </c>
      <c r="H626" s="1">
        <v>177</v>
      </c>
      <c r="I626" s="6">
        <v>44575</v>
      </c>
      <c r="J626" s="13" t="s">
        <v>714</v>
      </c>
      <c r="K626" s="1" t="s">
        <v>20</v>
      </c>
      <c r="L626" s="1" t="str">
        <f>_xlfn.DISPIMG("ID_D3EC4EF47D6A490AB535BA9F3F85554F",1)</f>
        <v>=DISPIMG("ID_D3EC4EF47D6A490AB535BA9F3F85554F",1)</v>
      </c>
      <c r="M626" s="7" t="s">
        <v>656</v>
      </c>
      <c r="N626" s="8" t="s">
        <v>657</v>
      </c>
      <c r="O626" s="1" t="s">
        <v>645</v>
      </c>
      <c r="P626" s="1">
        <v>0</v>
      </c>
    </row>
    <row r="627" customHeight="1" spans="2:16">
      <c r="B627" s="3" t="s">
        <v>715</v>
      </c>
      <c r="C627" s="4">
        <v>2565811.00323624</v>
      </c>
      <c r="D627" s="5">
        <v>2378506.8</v>
      </c>
      <c r="E627" s="4">
        <v>7.3</v>
      </c>
      <c r="F627" s="5">
        <v>2378506.8</v>
      </c>
      <c r="G627" s="5">
        <f>100-100*F627/C627</f>
        <v>7.29999999999978</v>
      </c>
      <c r="H627" s="1">
        <v>80</v>
      </c>
      <c r="I627" s="6">
        <v>44575</v>
      </c>
      <c r="J627" s="13" t="s">
        <v>716</v>
      </c>
      <c r="K627" s="1" t="s">
        <v>20</v>
      </c>
      <c r="L627" s="1" t="str">
        <f>_xlfn.DISPIMG("ID_D3EC4EF47D6A490AB535BA9F3F85554F",1)</f>
        <v>=DISPIMG("ID_D3EC4EF47D6A490AB535BA9F3F85554F",1)</v>
      </c>
      <c r="M627" s="7" t="s">
        <v>656</v>
      </c>
      <c r="N627" s="8" t="s">
        <v>657</v>
      </c>
      <c r="O627" s="1">
        <v>3</v>
      </c>
      <c r="P627" s="1">
        <v>0</v>
      </c>
    </row>
    <row r="628" ht="18.75" hidden="1" spans="2:19">
      <c r="B628" s="3" t="s">
        <v>717</v>
      </c>
      <c r="H628" s="1">
        <v>3</v>
      </c>
      <c r="I628" s="6">
        <v>44575</v>
      </c>
      <c r="J628" s="13" t="s">
        <v>718</v>
      </c>
      <c r="K628" s="1" t="s">
        <v>20</v>
      </c>
      <c r="N628" s="8"/>
      <c r="R628" s="1"/>
      <c r="S628" s="1">
        <v>1</v>
      </c>
    </row>
    <row r="629" customHeight="1" spans="2:16">
      <c r="B629" s="3" t="s">
        <v>719</v>
      </c>
      <c r="C629" s="4">
        <v>12357212</v>
      </c>
      <c r="D629" s="5">
        <v>11586493.22</v>
      </c>
      <c r="E629" s="4">
        <v>6.5</v>
      </c>
      <c r="F629" s="5">
        <v>11586493.22</v>
      </c>
      <c r="G629" s="5">
        <f t="shared" ref="G629:G634" si="0">100-100*F629/C629</f>
        <v>6.2369956912611</v>
      </c>
      <c r="H629" s="1">
        <v>191</v>
      </c>
      <c r="I629" s="6">
        <v>44578</v>
      </c>
      <c r="J629" s="13" t="s">
        <v>720</v>
      </c>
      <c r="K629" s="1" t="s">
        <v>20</v>
      </c>
      <c r="L629" s="1" t="str">
        <f>_xlfn.DISPIMG("ID_D3EC4EF47D6A490AB535BA9F3F85554F",1)</f>
        <v>=DISPIMG("ID_D3EC4EF47D6A490AB535BA9F3F85554F",1)</v>
      </c>
      <c r="M629" s="7" t="s">
        <v>656</v>
      </c>
      <c r="N629" s="8" t="s">
        <v>721</v>
      </c>
      <c r="O629" s="1" t="s">
        <v>722</v>
      </c>
      <c r="P629" s="1">
        <v>0</v>
      </c>
    </row>
    <row r="630" customHeight="1" spans="2:16">
      <c r="B630" s="3" t="s">
        <v>723</v>
      </c>
      <c r="C630" s="4">
        <v>4094292</v>
      </c>
      <c r="D630" s="5">
        <v>3783439.22</v>
      </c>
      <c r="E630" s="4">
        <v>7.8</v>
      </c>
      <c r="F630" s="5">
        <v>3783439.22</v>
      </c>
      <c r="G630" s="5">
        <f t="shared" si="0"/>
        <v>7.5923451478302</v>
      </c>
      <c r="H630" s="1">
        <v>185</v>
      </c>
      <c r="I630" s="6">
        <v>44578</v>
      </c>
      <c r="J630" s="13" t="s">
        <v>724</v>
      </c>
      <c r="K630" s="1" t="s">
        <v>20</v>
      </c>
      <c r="L630" s="1" t="str">
        <f>_xlfn.DISPIMG("ID_C82724792C0D42D3AE9F3BF646D971FE",1)</f>
        <v>=DISPIMG("ID_C82724792C0D42D3AE9F3BF646D971FE",1)</v>
      </c>
      <c r="M630" s="7" t="s">
        <v>725</v>
      </c>
      <c r="N630" s="8" t="s">
        <v>657</v>
      </c>
      <c r="O630" s="1" t="s">
        <v>645</v>
      </c>
      <c r="P630" s="1">
        <v>0</v>
      </c>
    </row>
    <row r="631" customHeight="1" spans="2:16">
      <c r="B631" s="3" t="s">
        <v>726</v>
      </c>
      <c r="C631" s="4">
        <v>6543491</v>
      </c>
      <c r="D631" s="5">
        <v>6039642.19</v>
      </c>
      <c r="E631" s="4">
        <v>7.7</v>
      </c>
      <c r="F631" s="5">
        <v>6039642.19</v>
      </c>
      <c r="G631" s="5">
        <f t="shared" si="0"/>
        <v>7.70000004584709</v>
      </c>
      <c r="H631" s="1">
        <v>115</v>
      </c>
      <c r="I631" s="6">
        <v>44579</v>
      </c>
      <c r="J631" s="13" t="s">
        <v>727</v>
      </c>
      <c r="K631" s="1" t="s">
        <v>20</v>
      </c>
      <c r="L631" s="1" t="str">
        <f>_xlfn.DISPIMG("ID_A759F3CA2AD4408BACFC6BE3C394ED15",1)</f>
        <v>=DISPIMG("ID_A759F3CA2AD4408BACFC6BE3C394ED15",1)</v>
      </c>
      <c r="M631" s="7" t="s">
        <v>660</v>
      </c>
      <c r="N631" s="14" t="s">
        <v>644</v>
      </c>
      <c r="O631" s="1" t="s">
        <v>645</v>
      </c>
      <c r="P631" s="1">
        <v>0</v>
      </c>
    </row>
    <row r="632" customHeight="1" spans="2:16">
      <c r="B632" s="3" t="s">
        <v>728</v>
      </c>
      <c r="C632" s="4">
        <v>26775380</v>
      </c>
      <c r="D632" s="5">
        <v>24521727.34</v>
      </c>
      <c r="E632" s="4">
        <v>8.9</v>
      </c>
      <c r="F632" s="5">
        <v>24521727.34</v>
      </c>
      <c r="G632" s="5">
        <f t="shared" si="0"/>
        <v>8.41688394338381</v>
      </c>
      <c r="H632" s="1">
        <v>11</v>
      </c>
      <c r="I632" s="6">
        <v>44579</v>
      </c>
      <c r="J632" s="13" t="s">
        <v>729</v>
      </c>
      <c r="K632" s="1" t="s">
        <v>20</v>
      </c>
      <c r="L632" s="1" t="str">
        <f>_xlfn.DISPIMG("ID_D3EC4EF47D6A490AB535BA9F3F85554F",1)</f>
        <v>=DISPIMG("ID_D3EC4EF47D6A490AB535BA9F3F85554F",1)</v>
      </c>
      <c r="M632" s="7" t="s">
        <v>656</v>
      </c>
      <c r="N632" s="8" t="s">
        <v>730</v>
      </c>
      <c r="O632" s="1" t="s">
        <v>731</v>
      </c>
      <c r="P632" s="1">
        <v>0</v>
      </c>
    </row>
    <row r="633" customHeight="1" spans="2:16">
      <c r="B633" s="3" t="s">
        <v>732</v>
      </c>
      <c r="C633" s="4">
        <v>4767301.9978746</v>
      </c>
      <c r="D633" s="5">
        <v>4486031.18</v>
      </c>
      <c r="E633" s="4">
        <v>5.9</v>
      </c>
      <c r="F633" s="5">
        <v>4486031.18</v>
      </c>
      <c r="G633" s="5">
        <f t="shared" si="0"/>
        <v>5.89999999999996</v>
      </c>
      <c r="H633" s="1">
        <v>160</v>
      </c>
      <c r="I633" s="6">
        <v>44579</v>
      </c>
      <c r="J633" s="13" t="s">
        <v>733</v>
      </c>
      <c r="K633" s="1" t="s">
        <v>20</v>
      </c>
      <c r="L633" s="1" t="str">
        <f>_xlfn.DISPIMG("ID_5BB4ED3A4179491C96F073A2F6E9A51A",1)</f>
        <v>=DISPIMG("ID_5BB4ED3A4179491C96F073A2F6E9A51A",1)</v>
      </c>
      <c r="M633" s="7" t="s">
        <v>660</v>
      </c>
      <c r="N633" s="18" t="s">
        <v>734</v>
      </c>
      <c r="O633" s="1" t="s">
        <v>671</v>
      </c>
      <c r="P633" s="1">
        <v>0</v>
      </c>
    </row>
    <row r="634" customHeight="1" spans="2:16">
      <c r="B634" s="3" t="s">
        <v>735</v>
      </c>
      <c r="C634" s="4">
        <v>23235453</v>
      </c>
      <c r="D634" s="5">
        <v>22122767.26</v>
      </c>
      <c r="E634" s="4">
        <v>4.8</v>
      </c>
      <c r="F634" s="5">
        <v>22122767.26</v>
      </c>
      <c r="G634" s="5">
        <f t="shared" si="0"/>
        <v>4.78874132559413</v>
      </c>
      <c r="H634" s="1">
        <v>34</v>
      </c>
      <c r="I634" s="6">
        <v>44580</v>
      </c>
      <c r="J634" s="13" t="s">
        <v>736</v>
      </c>
      <c r="K634" s="1" t="s">
        <v>20</v>
      </c>
      <c r="L634" s="1" t="str">
        <f>_xlfn.DISPIMG("ID_A759F3CA2AD4408BACFC6BE3C394ED15",1)</f>
        <v>=DISPIMG("ID_A759F3CA2AD4408BACFC6BE3C394ED15",1)</v>
      </c>
      <c r="M634" s="7" t="s">
        <v>660</v>
      </c>
      <c r="N634" s="8" t="s">
        <v>737</v>
      </c>
      <c r="O634" s="1" t="s">
        <v>738</v>
      </c>
      <c r="P634" s="1">
        <v>0</v>
      </c>
    </row>
    <row r="635" ht="18.75" hidden="1" spans="2:19">
      <c r="B635" s="3" t="s">
        <v>739</v>
      </c>
      <c r="C635" s="4">
        <v>1260210</v>
      </c>
      <c r="D635" s="5">
        <v>1260210</v>
      </c>
      <c r="F635" s="5">
        <v>1260210</v>
      </c>
      <c r="H635" s="1">
        <v>4</v>
      </c>
      <c r="I635" s="6">
        <v>44580</v>
      </c>
      <c r="J635" s="13" t="s">
        <v>740</v>
      </c>
      <c r="K635" s="1" t="s">
        <v>20</v>
      </c>
      <c r="N635" s="8"/>
      <c r="R635" s="1"/>
      <c r="S635" s="1">
        <v>1</v>
      </c>
    </row>
    <row r="636" ht="18.75" hidden="1" spans="2:19">
      <c r="B636" s="3" t="s">
        <v>741</v>
      </c>
      <c r="H636" s="1">
        <v>5</v>
      </c>
      <c r="I636" s="6">
        <v>44581</v>
      </c>
      <c r="J636" s="13" t="s">
        <v>742</v>
      </c>
      <c r="K636" s="1" t="s">
        <v>20</v>
      </c>
      <c r="N636" s="8"/>
      <c r="R636" s="1"/>
      <c r="S636" s="1">
        <v>1</v>
      </c>
    </row>
    <row r="637" ht="18.75" hidden="1" spans="2:19">
      <c r="B637" s="3" t="s">
        <v>743</v>
      </c>
      <c r="C637" s="4">
        <v>1615174</v>
      </c>
      <c r="D637" s="5">
        <v>1615174</v>
      </c>
      <c r="F637" s="5">
        <v>1615174</v>
      </c>
      <c r="H637" s="1">
        <v>5</v>
      </c>
      <c r="I637" s="6">
        <v>44582</v>
      </c>
      <c r="J637" s="13" t="s">
        <v>744</v>
      </c>
      <c r="K637" s="1" t="s">
        <v>20</v>
      </c>
      <c r="N637" s="8"/>
      <c r="R637" s="1"/>
      <c r="S637" s="1">
        <v>1</v>
      </c>
    </row>
    <row r="638" customHeight="1" spans="2:16">
      <c r="B638" s="3" t="s">
        <v>745</v>
      </c>
      <c r="C638" s="4">
        <v>7860884</v>
      </c>
      <c r="D638" s="5">
        <v>7514770.15</v>
      </c>
      <c r="E638" s="4">
        <v>5</v>
      </c>
      <c r="F638" s="5">
        <v>7514770.15</v>
      </c>
      <c r="G638" s="5">
        <f>100-100*F638/C638</f>
        <v>4.40298890048498</v>
      </c>
      <c r="H638" s="1">
        <v>165</v>
      </c>
      <c r="I638" s="6">
        <v>44585</v>
      </c>
      <c r="J638" s="13" t="s">
        <v>746</v>
      </c>
      <c r="K638" s="1" t="s">
        <v>20</v>
      </c>
      <c r="L638" s="1" t="str">
        <f>_xlfn.DISPIMG("ID_5BB4ED3A4179491C96F073A2F6E9A51A",1)</f>
        <v>=DISPIMG("ID_5BB4ED3A4179491C96F073A2F6E9A51A",1)</v>
      </c>
      <c r="M638" s="7" t="s">
        <v>660</v>
      </c>
      <c r="N638" s="18" t="s">
        <v>747</v>
      </c>
      <c r="O638" s="1" t="s">
        <v>645</v>
      </c>
      <c r="P638" s="1">
        <v>0</v>
      </c>
    </row>
    <row r="639" customHeight="1" spans="2:16">
      <c r="B639" s="3" t="s">
        <v>748</v>
      </c>
      <c r="C639" s="4">
        <v>42507294</v>
      </c>
      <c r="D639" s="5">
        <v>39261054.48</v>
      </c>
      <c r="E639" s="4">
        <v>8</v>
      </c>
      <c r="F639" s="5">
        <v>39261054.48</v>
      </c>
      <c r="G639" s="5">
        <f>100-100*F639/C639</f>
        <v>7.63689996356862</v>
      </c>
      <c r="H639" s="1">
        <v>30</v>
      </c>
      <c r="I639" s="6">
        <v>44585</v>
      </c>
      <c r="J639" s="13" t="s">
        <v>749</v>
      </c>
      <c r="K639" s="1" t="s">
        <v>20</v>
      </c>
      <c r="L639" s="1" t="str">
        <f>_xlfn.DISPIMG("ID_D3EC4EF47D6A490AB535BA9F3F85554F",1)</f>
        <v>=DISPIMG("ID_D3EC4EF47D6A490AB535BA9F3F85554F",1)</v>
      </c>
      <c r="M639" s="7" t="s">
        <v>656</v>
      </c>
      <c r="N639" s="8" t="s">
        <v>657</v>
      </c>
      <c r="O639" s="1" t="s">
        <v>738</v>
      </c>
      <c r="P639" s="1">
        <v>0</v>
      </c>
    </row>
    <row r="640" ht="18.75" hidden="1" spans="2:19">
      <c r="B640" s="3" t="s">
        <v>750</v>
      </c>
      <c r="H640" s="1">
        <v>5</v>
      </c>
      <c r="I640" s="6">
        <v>44585</v>
      </c>
      <c r="J640" s="13" t="s">
        <v>751</v>
      </c>
      <c r="K640" s="1" t="s">
        <v>20</v>
      </c>
      <c r="N640" s="8"/>
      <c r="R640" s="1"/>
      <c r="S640" s="1">
        <v>1</v>
      </c>
    </row>
    <row r="641" customHeight="1" spans="2:16">
      <c r="B641" s="3" t="s">
        <v>752</v>
      </c>
      <c r="C641" s="4">
        <v>31379741.9978632</v>
      </c>
      <c r="D641" s="5">
        <v>29371438.51</v>
      </c>
      <c r="E641" s="4">
        <v>6.4</v>
      </c>
      <c r="F641" s="5">
        <v>29371438.51</v>
      </c>
      <c r="G641" s="5">
        <f>100-100*F641/C641</f>
        <v>6.39999999999985</v>
      </c>
      <c r="H641" s="1">
        <v>47</v>
      </c>
      <c r="I641" s="6">
        <v>44587</v>
      </c>
      <c r="J641" s="13" t="s">
        <v>753</v>
      </c>
      <c r="K641" s="1" t="s">
        <v>20</v>
      </c>
      <c r="L641" s="1" t="str">
        <f>_xlfn.DISPIMG("ID_32B8C4E946384154BE406393F37E4DCA",1)</f>
        <v>=DISPIMG("ID_32B8C4E946384154BE406393F37E4DCA",1)</v>
      </c>
      <c r="M641" s="7" t="s">
        <v>754</v>
      </c>
      <c r="N641" s="8" t="s">
        <v>657</v>
      </c>
      <c r="O641" s="1" t="s">
        <v>755</v>
      </c>
      <c r="P641" s="1">
        <v>0</v>
      </c>
    </row>
    <row r="642" ht="18.75" hidden="1" spans="2:19">
      <c r="B642" s="3" t="s">
        <v>756</v>
      </c>
      <c r="H642" s="1">
        <v>4</v>
      </c>
      <c r="I642" s="6">
        <v>44587</v>
      </c>
      <c r="J642" s="13" t="s">
        <v>757</v>
      </c>
      <c r="K642" s="1" t="s">
        <v>20</v>
      </c>
      <c r="N642" s="8"/>
      <c r="R642" s="1"/>
      <c r="S642" s="1">
        <v>1</v>
      </c>
    </row>
    <row r="643" customHeight="1" spans="2:16">
      <c r="B643" s="3" t="s">
        <v>758</v>
      </c>
      <c r="C643" s="4">
        <v>13471849</v>
      </c>
      <c r="D643" s="5">
        <v>12228990.7</v>
      </c>
      <c r="E643" s="4">
        <v>9.5</v>
      </c>
      <c r="F643" s="5">
        <v>12228990.7</v>
      </c>
      <c r="G643" s="5">
        <f>100-100*F643/C643</f>
        <v>9.225595536292</v>
      </c>
      <c r="H643" s="1">
        <v>221</v>
      </c>
      <c r="I643" s="6">
        <v>44588</v>
      </c>
      <c r="J643" s="13" t="s">
        <v>759</v>
      </c>
      <c r="K643" s="1" t="s">
        <v>20</v>
      </c>
      <c r="L643" s="1" t="str">
        <f>_xlfn.DISPIMG("ID_AEE6BF5609F04B6FBA2837B6FDB892D8",1)</f>
        <v>=DISPIMG("ID_AEE6BF5609F04B6FBA2837B6FDB892D8",1)</v>
      </c>
      <c r="M643" s="7" t="s">
        <v>760</v>
      </c>
      <c r="N643" s="8" t="s">
        <v>657</v>
      </c>
      <c r="O643" s="1" t="s">
        <v>645</v>
      </c>
      <c r="P643" s="1">
        <v>0</v>
      </c>
    </row>
    <row r="644" ht="18.75" hidden="1" spans="2:19">
      <c r="B644" s="3" t="s">
        <v>761</v>
      </c>
      <c r="H644" s="1">
        <v>3</v>
      </c>
      <c r="I644" s="6">
        <v>44588</v>
      </c>
      <c r="J644" s="13" t="s">
        <v>762</v>
      </c>
      <c r="K644" s="1" t="s">
        <v>20</v>
      </c>
      <c r="N644" s="8"/>
      <c r="R644" s="1"/>
      <c r="S644" s="1">
        <v>1</v>
      </c>
    </row>
    <row r="645" ht="36" hidden="1" customHeight="1" spans="2:19">
      <c r="B645" s="3" t="s">
        <v>763</v>
      </c>
      <c r="C645" s="4">
        <v>15623873.4426229</v>
      </c>
      <c r="D645" s="5">
        <v>14295844.2</v>
      </c>
      <c r="E645" s="4">
        <v>8.5</v>
      </c>
      <c r="F645" s="5">
        <v>14295844.2</v>
      </c>
      <c r="H645" s="1">
        <v>189</v>
      </c>
      <c r="I645" s="6">
        <v>44589</v>
      </c>
      <c r="J645" s="13" t="s">
        <v>764</v>
      </c>
      <c r="K645" s="1" t="s">
        <v>20</v>
      </c>
      <c r="N645" s="8"/>
      <c r="R645" s="1"/>
      <c r="S645" s="1">
        <v>1</v>
      </c>
    </row>
    <row r="646" ht="36" hidden="1" customHeight="1" spans="2:19">
      <c r="B646" s="3" t="s">
        <v>765</v>
      </c>
      <c r="C646" s="4">
        <v>12972381</v>
      </c>
      <c r="D646" s="5">
        <v>12194038.14</v>
      </c>
      <c r="E646" s="4">
        <v>6</v>
      </c>
      <c r="F646" s="5">
        <v>12194038.14</v>
      </c>
      <c r="H646" s="1">
        <v>218</v>
      </c>
      <c r="I646" s="6">
        <v>44589</v>
      </c>
      <c r="J646" s="13" t="s">
        <v>766</v>
      </c>
      <c r="K646" s="1" t="s">
        <v>20</v>
      </c>
      <c r="N646" s="8"/>
      <c r="R646" s="1"/>
      <c r="S646" s="1">
        <v>1</v>
      </c>
    </row>
    <row r="647" ht="18.75" hidden="1" spans="2:19">
      <c r="B647" s="3" t="s">
        <v>767</v>
      </c>
      <c r="H647" s="1">
        <v>2</v>
      </c>
      <c r="I647" s="6">
        <v>44589</v>
      </c>
      <c r="J647" s="13" t="s">
        <v>768</v>
      </c>
      <c r="K647" s="1" t="s">
        <v>20</v>
      </c>
      <c r="N647" s="8"/>
      <c r="R647" s="1"/>
      <c r="S647" s="1">
        <v>1</v>
      </c>
    </row>
    <row r="648" ht="18.75" hidden="1" spans="2:19">
      <c r="B648" s="3" t="s">
        <v>769</v>
      </c>
      <c r="H648" s="1">
        <v>4</v>
      </c>
      <c r="I648" s="6">
        <v>44591</v>
      </c>
      <c r="J648" s="13" t="s">
        <v>770</v>
      </c>
      <c r="K648" s="1" t="s">
        <v>20</v>
      </c>
      <c r="N648" s="8"/>
      <c r="R648" s="1"/>
      <c r="S648" s="1">
        <v>1</v>
      </c>
    </row>
    <row r="649" ht="36" hidden="1" customHeight="1" spans="2:19">
      <c r="B649" s="3" t="s">
        <v>771</v>
      </c>
      <c r="C649" s="4">
        <v>4005475.72164948</v>
      </c>
      <c r="D649" s="5">
        <v>3885311.45</v>
      </c>
      <c r="E649" s="4">
        <v>3</v>
      </c>
      <c r="F649" s="5">
        <v>3885311.45</v>
      </c>
      <c r="H649" s="1">
        <v>139</v>
      </c>
      <c r="I649" s="6">
        <v>44601</v>
      </c>
      <c r="J649" s="13" t="s">
        <v>772</v>
      </c>
      <c r="K649" s="1" t="s">
        <v>20</v>
      </c>
      <c r="N649" s="8"/>
      <c r="R649" s="1"/>
      <c r="S649" s="1">
        <v>1</v>
      </c>
    </row>
    <row r="650" ht="36" hidden="1" customHeight="1" spans="2:19">
      <c r="B650" s="3" t="s">
        <v>773</v>
      </c>
      <c r="C650" s="4">
        <v>5170156.24338624</v>
      </c>
      <c r="D650" s="5">
        <v>4885797.65</v>
      </c>
      <c r="E650" s="4">
        <v>5.5</v>
      </c>
      <c r="F650" s="5">
        <v>4885797.65</v>
      </c>
      <c r="H650" s="1">
        <v>177</v>
      </c>
      <c r="I650" s="6">
        <v>44601</v>
      </c>
      <c r="J650" s="13" t="s">
        <v>774</v>
      </c>
      <c r="K650" s="1" t="s">
        <v>20</v>
      </c>
      <c r="N650" s="8"/>
      <c r="R650" s="1"/>
      <c r="S650" s="1">
        <v>1</v>
      </c>
    </row>
    <row r="651" ht="36" hidden="1" customHeight="1" spans="2:19">
      <c r="B651" s="3" t="s">
        <v>775</v>
      </c>
      <c r="C651" s="4">
        <v>12951073.0042016</v>
      </c>
      <c r="D651" s="5">
        <v>12329421.5</v>
      </c>
      <c r="E651" s="4">
        <v>4.8</v>
      </c>
      <c r="F651" s="5">
        <v>12329421.5</v>
      </c>
      <c r="H651" s="1">
        <v>159</v>
      </c>
      <c r="I651" s="6">
        <v>44603</v>
      </c>
      <c r="J651" s="13" t="s">
        <v>776</v>
      </c>
      <c r="K651" s="1" t="s">
        <v>20</v>
      </c>
      <c r="N651" s="8"/>
      <c r="R651" s="1"/>
      <c r="S651" s="1">
        <v>1</v>
      </c>
    </row>
    <row r="652" ht="36" hidden="1" customHeight="1" spans="1:19">
      <c r="A652" s="1" t="s">
        <v>777</v>
      </c>
      <c r="B652" s="3" t="s">
        <v>778</v>
      </c>
      <c r="C652" s="4">
        <v>16236708.9976958</v>
      </c>
      <c r="D652" s="5">
        <v>14093463.41</v>
      </c>
      <c r="E652" s="4">
        <v>13.2</v>
      </c>
      <c r="F652" s="5">
        <v>14093463.41</v>
      </c>
      <c r="H652" s="1">
        <v>199</v>
      </c>
      <c r="I652" s="6">
        <v>44603</v>
      </c>
      <c r="J652" s="13" t="s">
        <v>779</v>
      </c>
      <c r="K652" s="1" t="s">
        <v>20</v>
      </c>
      <c r="N652" s="8"/>
      <c r="R652" s="1"/>
      <c r="S652" s="1">
        <v>1</v>
      </c>
    </row>
    <row r="653" ht="36" hidden="1" customHeight="1" spans="2:19">
      <c r="B653" s="3" t="s">
        <v>780</v>
      </c>
      <c r="C653" s="4">
        <v>4521410.99547511</v>
      </c>
      <c r="D653" s="5">
        <v>3996927.32</v>
      </c>
      <c r="E653" s="4">
        <v>11.6</v>
      </c>
      <c r="F653" s="5">
        <v>3996927.32</v>
      </c>
      <c r="H653" s="1">
        <v>164</v>
      </c>
      <c r="I653" s="6">
        <v>44606</v>
      </c>
      <c r="J653" s="13" t="s">
        <v>781</v>
      </c>
      <c r="K653" s="1" t="s">
        <v>20</v>
      </c>
      <c r="N653" s="8"/>
      <c r="R653" s="1"/>
      <c r="S653" s="1">
        <v>1</v>
      </c>
    </row>
    <row r="654" ht="18.75" hidden="1" spans="2:19">
      <c r="B654" s="3" t="s">
        <v>782</v>
      </c>
      <c r="C654" s="4">
        <v>2427900</v>
      </c>
      <c r="D654" s="5">
        <v>2427900</v>
      </c>
      <c r="F654" s="5">
        <v>2427900</v>
      </c>
      <c r="H654" s="1">
        <v>3</v>
      </c>
      <c r="I654" s="6">
        <v>44607</v>
      </c>
      <c r="J654" s="13" t="s">
        <v>783</v>
      </c>
      <c r="K654" s="1" t="s">
        <v>20</v>
      </c>
      <c r="N654" s="8"/>
      <c r="R654" s="1"/>
      <c r="S654" s="1">
        <v>1</v>
      </c>
    </row>
    <row r="655" ht="36" hidden="1" customHeight="1" spans="1:19">
      <c r="A655" s="1" t="s">
        <v>784</v>
      </c>
      <c r="B655" s="3" t="s">
        <v>785</v>
      </c>
      <c r="C655" s="4">
        <v>5193108.99999999</v>
      </c>
      <c r="D655" s="5">
        <v>4673798.1</v>
      </c>
      <c r="E655" s="4">
        <v>10</v>
      </c>
      <c r="F655" s="5">
        <v>4673798.1</v>
      </c>
      <c r="H655" s="1">
        <v>179</v>
      </c>
      <c r="I655" s="6">
        <v>44609</v>
      </c>
      <c r="J655" s="13" t="s">
        <v>786</v>
      </c>
      <c r="K655" s="1" t="s">
        <v>20</v>
      </c>
      <c r="N655" s="8"/>
      <c r="R655" s="1"/>
      <c r="S655" s="1">
        <v>1</v>
      </c>
    </row>
    <row r="656" ht="36" hidden="1" customHeight="1" spans="1:19">
      <c r="A656" s="1" t="s">
        <v>787</v>
      </c>
      <c r="B656" s="3" t="s">
        <v>788</v>
      </c>
      <c r="C656" s="4">
        <v>34169627.9977246</v>
      </c>
      <c r="D656" s="5">
        <v>30035103.01</v>
      </c>
      <c r="E656" s="4">
        <v>12.1</v>
      </c>
      <c r="F656" s="5">
        <v>30035103.01</v>
      </c>
      <c r="H656" s="1">
        <v>100</v>
      </c>
      <c r="I656" s="6">
        <v>44609</v>
      </c>
      <c r="J656" s="13" t="s">
        <v>789</v>
      </c>
      <c r="K656" s="1" t="s">
        <v>20</v>
      </c>
      <c r="N656" s="8"/>
      <c r="R656" s="1"/>
      <c r="S656" s="1">
        <v>1</v>
      </c>
    </row>
    <row r="657" ht="18.75" hidden="1" spans="2:19">
      <c r="B657" s="3" t="s">
        <v>790</v>
      </c>
      <c r="H657" s="1">
        <v>3</v>
      </c>
      <c r="I657" s="6">
        <v>44609</v>
      </c>
      <c r="J657" s="13" t="s">
        <v>791</v>
      </c>
      <c r="K657" s="1" t="s">
        <v>20</v>
      </c>
      <c r="N657" s="8"/>
      <c r="R657" s="1"/>
      <c r="S657" s="1">
        <v>1</v>
      </c>
    </row>
    <row r="658" ht="18.75" hidden="1" spans="2:19">
      <c r="B658" s="3" t="s">
        <v>792</v>
      </c>
      <c r="H658" s="1">
        <v>3</v>
      </c>
      <c r="I658" s="6">
        <v>44609</v>
      </c>
      <c r="J658" s="13" t="s">
        <v>793</v>
      </c>
      <c r="K658" s="1" t="s">
        <v>20</v>
      </c>
      <c r="N658" s="8"/>
      <c r="R658" s="1"/>
      <c r="S658" s="1">
        <v>1</v>
      </c>
    </row>
    <row r="659" ht="36" hidden="1" customHeight="1" spans="1:19">
      <c r="A659" s="1" t="s">
        <v>794</v>
      </c>
      <c r="B659" s="3" t="s">
        <v>795</v>
      </c>
      <c r="C659" s="4">
        <v>42658172.338983</v>
      </c>
      <c r="D659" s="5">
        <v>37752482.52</v>
      </c>
      <c r="E659" s="4">
        <v>11.5</v>
      </c>
      <c r="F659" s="5">
        <v>37752482.52</v>
      </c>
      <c r="H659" s="1">
        <v>20</v>
      </c>
      <c r="I659" s="6">
        <v>44610</v>
      </c>
      <c r="J659" s="13" t="s">
        <v>796</v>
      </c>
      <c r="K659" s="1" t="s">
        <v>20</v>
      </c>
      <c r="N659" s="8"/>
      <c r="R659" s="1"/>
      <c r="S659" s="1">
        <v>1</v>
      </c>
    </row>
    <row r="660" ht="36" hidden="1" customHeight="1" spans="1:19">
      <c r="A660" s="1" t="s">
        <v>797</v>
      </c>
      <c r="B660" s="3" t="s">
        <v>798</v>
      </c>
      <c r="C660" s="4">
        <v>15997869.3041526</v>
      </c>
      <c r="D660" s="5">
        <v>14254101.55</v>
      </c>
      <c r="E660" s="4">
        <v>10.9</v>
      </c>
      <c r="F660" s="5">
        <v>14254101.55</v>
      </c>
      <c r="H660" s="1">
        <v>214</v>
      </c>
      <c r="I660" s="6">
        <v>44610</v>
      </c>
      <c r="J660" s="13" t="s">
        <v>799</v>
      </c>
      <c r="K660" s="1" t="s">
        <v>20</v>
      </c>
      <c r="N660" s="8"/>
      <c r="R660" s="1"/>
      <c r="S660" s="1">
        <v>1</v>
      </c>
    </row>
    <row r="661" ht="18.75" hidden="1" spans="2:19">
      <c r="B661" s="3" t="s">
        <v>800</v>
      </c>
      <c r="C661" s="4">
        <v>1071600</v>
      </c>
      <c r="D661" s="5">
        <v>1071600</v>
      </c>
      <c r="F661" s="5">
        <v>1071600</v>
      </c>
      <c r="H661" s="1">
        <v>6</v>
      </c>
      <c r="I661" s="6">
        <v>44610</v>
      </c>
      <c r="J661" s="13" t="s">
        <v>801</v>
      </c>
      <c r="K661" s="1" t="s">
        <v>20</v>
      </c>
      <c r="N661" s="8"/>
      <c r="R661" s="1"/>
      <c r="S661" s="1">
        <v>1</v>
      </c>
    </row>
    <row r="662" ht="36" hidden="1" customHeight="1" spans="2:19">
      <c r="B662" s="3" t="s">
        <v>802</v>
      </c>
      <c r="C662" s="4">
        <v>7375581.00217864</v>
      </c>
      <c r="D662" s="5">
        <v>6770783.36</v>
      </c>
      <c r="E662" s="4">
        <v>8.2</v>
      </c>
      <c r="F662" s="5">
        <v>6770783.36</v>
      </c>
      <c r="H662" s="1">
        <v>174</v>
      </c>
      <c r="I662" s="6">
        <v>44613</v>
      </c>
      <c r="J662" s="13" t="s">
        <v>803</v>
      </c>
      <c r="K662" s="1" t="s">
        <v>20</v>
      </c>
      <c r="N662" s="8"/>
      <c r="R662" s="1"/>
      <c r="S662" s="1">
        <v>1</v>
      </c>
    </row>
    <row r="663" ht="36" hidden="1" customHeight="1" spans="2:19">
      <c r="B663" s="3" t="s">
        <v>804</v>
      </c>
      <c r="C663" s="4">
        <v>21379004.3036649</v>
      </c>
      <c r="D663" s="5">
        <v>20416949.11</v>
      </c>
      <c r="E663" s="4">
        <v>4.5</v>
      </c>
      <c r="F663" s="5">
        <v>20416949.11</v>
      </c>
      <c r="H663" s="1">
        <v>205</v>
      </c>
      <c r="I663" s="6">
        <v>44613</v>
      </c>
      <c r="J663" s="13" t="s">
        <v>805</v>
      </c>
      <c r="K663" s="1" t="s">
        <v>20</v>
      </c>
      <c r="N663" s="8"/>
      <c r="R663" s="1"/>
      <c r="S663" s="1">
        <v>1</v>
      </c>
    </row>
    <row r="664" ht="36" hidden="1" customHeight="1" spans="1:19">
      <c r="A664" s="1" t="s">
        <v>806</v>
      </c>
      <c r="B664" s="3" t="s">
        <v>807</v>
      </c>
      <c r="C664" s="4">
        <v>29405499.4866071</v>
      </c>
      <c r="D664" s="5">
        <v>26347327.54</v>
      </c>
      <c r="E664" s="4">
        <v>10.4</v>
      </c>
      <c r="F664" s="5">
        <v>26347327.54</v>
      </c>
      <c r="H664" s="1">
        <v>111</v>
      </c>
      <c r="I664" s="6">
        <v>44613</v>
      </c>
      <c r="J664" s="13" t="s">
        <v>808</v>
      </c>
      <c r="K664" s="1" t="s">
        <v>20</v>
      </c>
      <c r="N664" s="8"/>
      <c r="R664" s="1"/>
      <c r="S664" s="1">
        <v>1</v>
      </c>
    </row>
    <row r="665" ht="36" hidden="1" customHeight="1" spans="2:19">
      <c r="B665" s="3" t="s">
        <v>809</v>
      </c>
      <c r="C665" s="4">
        <v>6115589.00546448</v>
      </c>
      <c r="D665" s="5">
        <v>5595763.94</v>
      </c>
      <c r="E665" s="4">
        <v>8.5</v>
      </c>
      <c r="F665" s="5">
        <v>5595763.94</v>
      </c>
      <c r="H665" s="1">
        <v>172</v>
      </c>
      <c r="I665" s="6">
        <v>44613</v>
      </c>
      <c r="J665" s="13" t="s">
        <v>810</v>
      </c>
      <c r="K665" s="1" t="s">
        <v>20</v>
      </c>
      <c r="N665" s="8"/>
      <c r="R665" s="1"/>
      <c r="S665" s="1">
        <v>1</v>
      </c>
    </row>
    <row r="666" ht="18.75" hidden="1" spans="2:19">
      <c r="B666" s="3" t="s">
        <v>811</v>
      </c>
      <c r="H666" s="1">
        <v>8</v>
      </c>
      <c r="I666" s="6">
        <v>44613</v>
      </c>
      <c r="J666" s="13" t="s">
        <v>812</v>
      </c>
      <c r="K666" s="1" t="s">
        <v>20</v>
      </c>
      <c r="N666" s="8"/>
      <c r="R666" s="1"/>
      <c r="S666" s="1">
        <v>1</v>
      </c>
    </row>
    <row r="667" ht="18.75" hidden="1" spans="2:19">
      <c r="B667" s="3" t="s">
        <v>813</v>
      </c>
      <c r="H667" s="1">
        <v>7</v>
      </c>
      <c r="I667" s="6">
        <v>44613</v>
      </c>
      <c r="J667" s="13" t="s">
        <v>814</v>
      </c>
      <c r="K667" s="1" t="s">
        <v>20</v>
      </c>
      <c r="N667" s="8"/>
      <c r="R667" s="1"/>
      <c r="S667" s="1">
        <v>1</v>
      </c>
    </row>
    <row r="668" ht="18.75" hidden="1" spans="2:19">
      <c r="B668" s="3" t="s">
        <v>815</v>
      </c>
      <c r="H668" s="1">
        <v>7</v>
      </c>
      <c r="I668" s="6">
        <v>44613</v>
      </c>
      <c r="J668" s="13" t="s">
        <v>816</v>
      </c>
      <c r="K668" s="1" t="s">
        <v>20</v>
      </c>
      <c r="N668" s="8"/>
      <c r="R668" s="1"/>
      <c r="S668" s="1">
        <v>1</v>
      </c>
    </row>
    <row r="669" ht="18.75" hidden="1" spans="2:19">
      <c r="B669" s="3" t="s">
        <v>817</v>
      </c>
      <c r="H669" s="1">
        <v>44</v>
      </c>
      <c r="I669" s="6">
        <v>44613</v>
      </c>
      <c r="J669" s="13" t="s">
        <v>818</v>
      </c>
      <c r="K669" s="1" t="s">
        <v>20</v>
      </c>
      <c r="N669" s="8"/>
      <c r="R669" s="1"/>
      <c r="S669" s="1">
        <v>1</v>
      </c>
    </row>
    <row r="670" ht="18.75" hidden="1" spans="2:19">
      <c r="B670" s="3" t="s">
        <v>819</v>
      </c>
      <c r="H670" s="1">
        <v>7</v>
      </c>
      <c r="I670" s="6">
        <v>44613</v>
      </c>
      <c r="J670" s="13" t="s">
        <v>820</v>
      </c>
      <c r="K670" s="1" t="s">
        <v>20</v>
      </c>
      <c r="N670" s="8"/>
      <c r="R670" s="1"/>
      <c r="S670" s="1">
        <v>1</v>
      </c>
    </row>
    <row r="671" ht="36" hidden="1" customHeight="1" spans="1:19">
      <c r="A671" s="1" t="s">
        <v>821</v>
      </c>
      <c r="B671" s="3" t="s">
        <v>822</v>
      </c>
      <c r="C671" s="4">
        <v>5146910.86134453</v>
      </c>
      <c r="D671" s="5">
        <v>4899859.14</v>
      </c>
      <c r="E671" s="4">
        <v>4.8</v>
      </c>
      <c r="F671" s="5">
        <v>4899859.14</v>
      </c>
      <c r="H671" s="1">
        <v>128</v>
      </c>
      <c r="I671" s="6">
        <v>44614</v>
      </c>
      <c r="J671" s="13" t="s">
        <v>823</v>
      </c>
      <c r="K671" s="1" t="s">
        <v>20</v>
      </c>
      <c r="N671" s="8"/>
      <c r="R671" s="1"/>
      <c r="S671" s="1">
        <v>1</v>
      </c>
    </row>
    <row r="672" ht="36" hidden="1" customHeight="1" spans="2:19">
      <c r="B672" s="3" t="s">
        <v>824</v>
      </c>
      <c r="C672" s="4">
        <v>4159019.80477223</v>
      </c>
      <c r="D672" s="5">
        <v>3834616.26</v>
      </c>
      <c r="E672" s="4">
        <v>7.8</v>
      </c>
      <c r="F672" s="5">
        <v>3834616.26</v>
      </c>
      <c r="H672" s="1">
        <v>171</v>
      </c>
      <c r="I672" s="6">
        <v>44614</v>
      </c>
      <c r="J672" s="13" t="s">
        <v>825</v>
      </c>
      <c r="K672" s="1" t="s">
        <v>20</v>
      </c>
      <c r="N672" s="8"/>
      <c r="R672" s="1"/>
      <c r="S672" s="1">
        <v>1</v>
      </c>
    </row>
    <row r="673" ht="18.75" hidden="1" spans="2:19">
      <c r="B673" s="3" t="s">
        <v>826</v>
      </c>
      <c r="H673" s="1">
        <v>1</v>
      </c>
      <c r="I673" s="6">
        <v>44615</v>
      </c>
      <c r="J673" s="13" t="s">
        <v>827</v>
      </c>
      <c r="K673" s="1" t="s">
        <v>20</v>
      </c>
      <c r="N673" s="8"/>
      <c r="R673" s="1"/>
      <c r="S673" s="1">
        <v>1</v>
      </c>
    </row>
    <row r="674" ht="18.75" hidden="1" spans="2:19">
      <c r="B674" s="3" t="s">
        <v>828</v>
      </c>
      <c r="H674" s="1">
        <v>5</v>
      </c>
      <c r="I674" s="6">
        <v>44615</v>
      </c>
      <c r="J674" s="13" t="s">
        <v>829</v>
      </c>
      <c r="K674" s="1" t="s">
        <v>20</v>
      </c>
      <c r="N674" s="8"/>
      <c r="R674" s="1"/>
      <c r="S674" s="1">
        <v>1</v>
      </c>
    </row>
    <row r="675" ht="18.75" hidden="1" spans="2:19">
      <c r="B675" s="3" t="s">
        <v>830</v>
      </c>
      <c r="H675" s="1">
        <v>4</v>
      </c>
      <c r="I675" s="6">
        <v>44616</v>
      </c>
      <c r="J675" s="13" t="s">
        <v>831</v>
      </c>
      <c r="K675" s="1" t="s">
        <v>20</v>
      </c>
      <c r="N675" s="8"/>
      <c r="R675" s="1"/>
      <c r="S675" s="1">
        <v>1</v>
      </c>
    </row>
    <row r="676" ht="18.75" hidden="1" spans="2:19">
      <c r="B676" s="3" t="s">
        <v>832</v>
      </c>
      <c r="H676" s="1">
        <v>4</v>
      </c>
      <c r="I676" s="6">
        <v>44617</v>
      </c>
      <c r="J676" s="13" t="s">
        <v>833</v>
      </c>
      <c r="K676" s="1" t="s">
        <v>20</v>
      </c>
      <c r="N676" s="8"/>
      <c r="R676" s="1"/>
      <c r="S676" s="1">
        <v>1</v>
      </c>
    </row>
    <row r="677" ht="18.75" hidden="1" spans="2:19">
      <c r="B677" s="3" t="s">
        <v>834</v>
      </c>
      <c r="H677" s="1">
        <v>5</v>
      </c>
      <c r="I677" s="6">
        <v>44617</v>
      </c>
      <c r="J677" s="13" t="s">
        <v>835</v>
      </c>
      <c r="K677" s="1" t="s">
        <v>20</v>
      </c>
      <c r="N677" s="8"/>
      <c r="R677" s="1"/>
      <c r="S677" s="1">
        <v>1</v>
      </c>
    </row>
    <row r="678" ht="36" hidden="1" customHeight="1" spans="1:19">
      <c r="A678" s="1" t="s">
        <v>836</v>
      </c>
      <c r="B678" s="3" t="s">
        <v>837</v>
      </c>
      <c r="C678" s="4">
        <v>8883920</v>
      </c>
      <c r="D678" s="5">
        <v>8226509.92</v>
      </c>
      <c r="E678" s="4">
        <v>7.4</v>
      </c>
      <c r="F678" s="5">
        <v>8226509.92</v>
      </c>
      <c r="H678" s="1">
        <v>147</v>
      </c>
      <c r="I678" s="6">
        <v>44620</v>
      </c>
      <c r="J678" s="13" t="s">
        <v>838</v>
      </c>
      <c r="K678" s="1" t="s">
        <v>20</v>
      </c>
      <c r="N678" s="8"/>
      <c r="R678" s="1"/>
      <c r="S678" s="1">
        <v>1</v>
      </c>
    </row>
    <row r="679" ht="36" hidden="1" customHeight="1" spans="1:19">
      <c r="A679" s="1" t="s">
        <v>839</v>
      </c>
      <c r="B679" s="3" t="s">
        <v>840</v>
      </c>
      <c r="C679" s="4">
        <v>7659610.52048726</v>
      </c>
      <c r="D679" s="5">
        <v>6916628.3</v>
      </c>
      <c r="E679" s="4">
        <v>9.7</v>
      </c>
      <c r="F679" s="5">
        <v>6916628.3</v>
      </c>
      <c r="H679" s="1">
        <v>198</v>
      </c>
      <c r="I679" s="6">
        <v>44621</v>
      </c>
      <c r="J679" s="13" t="s">
        <v>841</v>
      </c>
      <c r="K679" s="1" t="s">
        <v>20</v>
      </c>
      <c r="N679" s="8"/>
      <c r="R679" s="1"/>
      <c r="S679" s="1">
        <v>1</v>
      </c>
    </row>
    <row r="680" ht="18.75" hidden="1" spans="2:19">
      <c r="B680" s="3" t="s">
        <v>842</v>
      </c>
      <c r="H680" s="1">
        <v>4</v>
      </c>
      <c r="I680" s="6">
        <v>44621</v>
      </c>
      <c r="J680" s="13" t="s">
        <v>843</v>
      </c>
      <c r="K680" s="1" t="s">
        <v>20</v>
      </c>
      <c r="N680" s="8"/>
      <c r="R680" s="1"/>
      <c r="S680" s="1">
        <v>1</v>
      </c>
    </row>
    <row r="681" ht="18.75" hidden="1" spans="2:19">
      <c r="B681" s="3" t="s">
        <v>844</v>
      </c>
      <c r="H681" s="1">
        <v>5</v>
      </c>
      <c r="I681" s="6">
        <v>44621</v>
      </c>
      <c r="J681" s="13" t="s">
        <v>845</v>
      </c>
      <c r="K681" s="1" t="s">
        <v>20</v>
      </c>
      <c r="N681" s="8"/>
      <c r="R681" s="1"/>
      <c r="S681" s="1">
        <v>1</v>
      </c>
    </row>
    <row r="682" ht="36" hidden="1" customHeight="1" spans="1:19">
      <c r="A682" s="1" t="s">
        <v>846</v>
      </c>
      <c r="B682" s="3" t="s">
        <v>847</v>
      </c>
      <c r="C682" s="4">
        <v>4645849.99999999</v>
      </c>
      <c r="D682" s="5">
        <v>4232369.35</v>
      </c>
      <c r="E682" s="4">
        <v>8.9</v>
      </c>
      <c r="F682" s="5">
        <v>4232369.35</v>
      </c>
      <c r="H682" s="1">
        <v>192</v>
      </c>
      <c r="I682" s="6">
        <v>44622</v>
      </c>
      <c r="J682" s="13" t="s">
        <v>848</v>
      </c>
      <c r="K682" s="1" t="s">
        <v>20</v>
      </c>
      <c r="N682" s="8"/>
      <c r="R682" s="1"/>
      <c r="S682" s="1">
        <v>1</v>
      </c>
    </row>
    <row r="683" ht="18.75" hidden="1" spans="2:19">
      <c r="B683" s="3" t="s">
        <v>849</v>
      </c>
      <c r="H683" s="1">
        <v>4</v>
      </c>
      <c r="I683" s="6">
        <v>44623</v>
      </c>
      <c r="J683" s="13" t="s">
        <v>850</v>
      </c>
      <c r="K683" s="1" t="s">
        <v>20</v>
      </c>
      <c r="N683" s="8"/>
      <c r="R683" s="1"/>
      <c r="S683" s="1">
        <v>1</v>
      </c>
    </row>
    <row r="684" ht="18.75" hidden="1" spans="2:19">
      <c r="B684" s="3" t="s">
        <v>851</v>
      </c>
      <c r="H684" s="1">
        <v>0</v>
      </c>
      <c r="I684" s="6">
        <v>44623</v>
      </c>
      <c r="J684" s="13" t="s">
        <v>852</v>
      </c>
      <c r="K684" s="1" t="s">
        <v>20</v>
      </c>
      <c r="N684" s="8"/>
      <c r="R684" s="1"/>
      <c r="S684" s="1">
        <v>1</v>
      </c>
    </row>
    <row r="685" ht="18.75" hidden="1" spans="2:19">
      <c r="B685" s="3" t="s">
        <v>853</v>
      </c>
      <c r="H685" s="1">
        <v>5</v>
      </c>
      <c r="I685" s="6">
        <v>44624</v>
      </c>
      <c r="J685" s="13" t="s">
        <v>854</v>
      </c>
      <c r="K685" s="1" t="s">
        <v>20</v>
      </c>
      <c r="N685" s="8"/>
      <c r="R685" s="1"/>
      <c r="S685" s="1">
        <v>1</v>
      </c>
    </row>
    <row r="686" ht="18.75" hidden="1" spans="2:19">
      <c r="B686" s="3" t="s">
        <v>855</v>
      </c>
      <c r="H686" s="1">
        <v>4</v>
      </c>
      <c r="I686" s="6">
        <v>44627</v>
      </c>
      <c r="J686" s="13" t="s">
        <v>856</v>
      </c>
      <c r="K686" s="1" t="s">
        <v>20</v>
      </c>
      <c r="N686" s="8"/>
      <c r="R686" s="1"/>
      <c r="S686" s="1">
        <v>1</v>
      </c>
    </row>
    <row r="687" ht="18.75" hidden="1" spans="2:19">
      <c r="B687" s="3" t="s">
        <v>857</v>
      </c>
      <c r="H687" s="1">
        <v>4</v>
      </c>
      <c r="I687" s="6">
        <v>44627</v>
      </c>
      <c r="J687" s="13" t="s">
        <v>858</v>
      </c>
      <c r="K687" s="1" t="s">
        <v>20</v>
      </c>
      <c r="N687" s="8"/>
      <c r="R687" s="1"/>
      <c r="S687" s="1">
        <v>1</v>
      </c>
    </row>
    <row r="688" ht="36" hidden="1" customHeight="1" spans="1:19">
      <c r="A688" s="1" t="s">
        <v>859</v>
      </c>
      <c r="B688" s="3" t="s">
        <v>860</v>
      </c>
      <c r="C688" s="4">
        <v>32282212.9770992</v>
      </c>
      <c r="D688" s="5">
        <v>29602789.3</v>
      </c>
      <c r="E688" s="4">
        <v>8.3</v>
      </c>
      <c r="F688" s="5">
        <v>29602789.3</v>
      </c>
      <c r="H688" s="1">
        <v>115</v>
      </c>
      <c r="I688" s="6">
        <v>44628</v>
      </c>
      <c r="J688" s="13" t="s">
        <v>861</v>
      </c>
      <c r="K688" s="1" t="s">
        <v>20</v>
      </c>
      <c r="N688" s="8"/>
      <c r="R688" s="1"/>
      <c r="S688" s="1">
        <v>1</v>
      </c>
    </row>
    <row r="689" ht="36" hidden="1" customHeight="1" spans="1:19">
      <c r="A689" s="1" t="s">
        <v>862</v>
      </c>
      <c r="B689" s="3" t="s">
        <v>863</v>
      </c>
      <c r="C689" s="4">
        <v>14684538.083242</v>
      </c>
      <c r="D689" s="5">
        <v>13406983.27</v>
      </c>
      <c r="E689" s="4">
        <v>8.7</v>
      </c>
      <c r="F689" s="5">
        <v>13406983.27</v>
      </c>
      <c r="H689" s="1">
        <v>208</v>
      </c>
      <c r="I689" s="6">
        <v>44628</v>
      </c>
      <c r="J689" s="13" t="s">
        <v>864</v>
      </c>
      <c r="K689" s="1" t="s">
        <v>20</v>
      </c>
      <c r="N689" s="8"/>
      <c r="R689" s="1"/>
      <c r="S689" s="1">
        <v>1</v>
      </c>
    </row>
    <row r="690" ht="36" hidden="1" customHeight="1" spans="1:19">
      <c r="A690" s="1" t="s">
        <v>865</v>
      </c>
      <c r="B690" s="3" t="s">
        <v>866</v>
      </c>
      <c r="C690" s="4">
        <v>6336595.94170403</v>
      </c>
      <c r="D690" s="5">
        <v>5652243.58</v>
      </c>
      <c r="E690" s="4">
        <v>10.8</v>
      </c>
      <c r="F690" s="5">
        <v>5652243.58</v>
      </c>
      <c r="H690" s="1">
        <v>211</v>
      </c>
      <c r="I690" s="6">
        <v>44629</v>
      </c>
      <c r="J690" s="13" t="s">
        <v>867</v>
      </c>
      <c r="K690" s="1" t="s">
        <v>20</v>
      </c>
      <c r="N690" s="8"/>
      <c r="R690" s="1"/>
      <c r="S690" s="1">
        <v>1</v>
      </c>
    </row>
    <row r="691" ht="18.75" hidden="1" spans="2:19">
      <c r="B691" s="3" t="s">
        <v>868</v>
      </c>
      <c r="H691" s="1">
        <v>13</v>
      </c>
      <c r="I691" s="6">
        <v>44634</v>
      </c>
      <c r="J691" s="13" t="s">
        <v>869</v>
      </c>
      <c r="K691" s="1" t="s">
        <v>20</v>
      </c>
      <c r="N691" s="8"/>
      <c r="R691" s="1"/>
      <c r="S691" s="1">
        <v>1</v>
      </c>
    </row>
    <row r="692" ht="36" hidden="1" customHeight="1" spans="2:19">
      <c r="B692" s="3" t="s">
        <v>870</v>
      </c>
      <c r="C692" s="4">
        <v>5021704.32071269</v>
      </c>
      <c r="D692" s="5">
        <v>4509490.48</v>
      </c>
      <c r="E692" s="4">
        <v>10.2</v>
      </c>
      <c r="F692" s="5">
        <v>4509490.48</v>
      </c>
      <c r="H692" s="1">
        <v>216</v>
      </c>
      <c r="I692" s="6">
        <v>44635</v>
      </c>
      <c r="J692" s="13" t="s">
        <v>871</v>
      </c>
      <c r="K692" s="1" t="s">
        <v>20</v>
      </c>
      <c r="N692" s="8"/>
      <c r="R692" s="1"/>
      <c r="S692" s="1">
        <v>1</v>
      </c>
    </row>
    <row r="693" ht="36" hidden="1" customHeight="1" spans="1:19">
      <c r="A693" s="1" t="s">
        <v>872</v>
      </c>
      <c r="B693" s="3" t="s">
        <v>873</v>
      </c>
      <c r="C693" s="4">
        <v>23130938.9957264</v>
      </c>
      <c r="D693" s="5">
        <v>21650558.9</v>
      </c>
      <c r="E693" s="4">
        <v>6.4</v>
      </c>
      <c r="F693" s="5">
        <v>21650558.9</v>
      </c>
      <c r="H693" s="1">
        <v>192</v>
      </c>
      <c r="I693" s="6">
        <v>44636</v>
      </c>
      <c r="J693" s="13" t="s">
        <v>874</v>
      </c>
      <c r="K693" s="1" t="s">
        <v>20</v>
      </c>
      <c r="N693" s="8"/>
      <c r="R693" s="1"/>
      <c r="S693" s="1">
        <v>1</v>
      </c>
    </row>
    <row r="694" ht="36" hidden="1" customHeight="1" spans="2:19">
      <c r="B694" s="3" t="s">
        <v>875</v>
      </c>
      <c r="C694" s="4">
        <v>4137607.40044247</v>
      </c>
      <c r="D694" s="5">
        <v>3740397.09</v>
      </c>
      <c r="E694" s="4">
        <v>9.6</v>
      </c>
      <c r="F694" s="5">
        <v>3740397.09</v>
      </c>
      <c r="H694" s="1">
        <v>172</v>
      </c>
      <c r="I694" s="6">
        <v>44641</v>
      </c>
      <c r="J694" s="13" t="s">
        <v>876</v>
      </c>
      <c r="K694" s="1" t="s">
        <v>20</v>
      </c>
      <c r="N694" s="8"/>
      <c r="R694" s="1"/>
      <c r="S694" s="1">
        <v>1</v>
      </c>
    </row>
    <row r="695" ht="18.75" hidden="1" spans="2:19">
      <c r="B695" s="3" t="s">
        <v>877</v>
      </c>
      <c r="H695" s="1">
        <v>4</v>
      </c>
      <c r="I695" s="6">
        <v>44641</v>
      </c>
      <c r="J695" s="13" t="s">
        <v>878</v>
      </c>
      <c r="K695" s="1" t="s">
        <v>20</v>
      </c>
      <c r="N695" s="8"/>
      <c r="R695" s="1"/>
      <c r="S695" s="1">
        <v>1</v>
      </c>
    </row>
    <row r="696" ht="36" hidden="1" customHeight="1" spans="1:19">
      <c r="A696" s="1" t="s">
        <v>879</v>
      </c>
      <c r="B696" s="3" t="s">
        <v>880</v>
      </c>
      <c r="C696" s="4">
        <v>151307240.994413</v>
      </c>
      <c r="D696" s="5">
        <v>135419980.69</v>
      </c>
      <c r="E696" s="4">
        <v>10.5</v>
      </c>
      <c r="F696" s="5">
        <v>135419980.69</v>
      </c>
      <c r="H696" s="1">
        <v>10</v>
      </c>
      <c r="I696" s="6">
        <v>44642</v>
      </c>
      <c r="J696" s="13" t="s">
        <v>881</v>
      </c>
      <c r="K696" s="1" t="s">
        <v>20</v>
      </c>
      <c r="N696" s="8"/>
      <c r="R696" s="1"/>
      <c r="S696" s="1">
        <v>1</v>
      </c>
    </row>
    <row r="697" ht="18.75" hidden="1" spans="2:19">
      <c r="B697" s="3" t="s">
        <v>882</v>
      </c>
      <c r="H697" s="1">
        <v>6</v>
      </c>
      <c r="I697" s="6">
        <v>44643</v>
      </c>
      <c r="J697" s="13" t="s">
        <v>883</v>
      </c>
      <c r="K697" s="1" t="s">
        <v>20</v>
      </c>
      <c r="N697" s="8"/>
      <c r="R697" s="1"/>
      <c r="S697" s="1">
        <v>1</v>
      </c>
    </row>
    <row r="698" ht="18.75" hidden="1" spans="2:19">
      <c r="B698" s="3" t="s">
        <v>884</v>
      </c>
      <c r="H698" s="1">
        <v>7</v>
      </c>
      <c r="I698" s="6">
        <v>44643</v>
      </c>
      <c r="J698" s="13" t="s">
        <v>885</v>
      </c>
      <c r="K698" s="1" t="s">
        <v>20</v>
      </c>
      <c r="N698" s="8"/>
      <c r="R698" s="1"/>
      <c r="S698" s="1">
        <v>1</v>
      </c>
    </row>
    <row r="699" ht="36" hidden="1" customHeight="1" spans="1:19">
      <c r="A699" s="1" t="s">
        <v>886</v>
      </c>
      <c r="B699" s="3" t="s">
        <v>887</v>
      </c>
      <c r="C699" s="4">
        <v>30520828.1866383</v>
      </c>
      <c r="D699" s="5">
        <v>28781140.98</v>
      </c>
      <c r="E699" s="4">
        <v>5.7</v>
      </c>
      <c r="F699" s="5">
        <v>28781140.98</v>
      </c>
      <c r="H699" s="1">
        <v>134</v>
      </c>
      <c r="I699" s="6">
        <v>44644</v>
      </c>
      <c r="J699" s="13" t="s">
        <v>888</v>
      </c>
      <c r="K699" s="1" t="s">
        <v>20</v>
      </c>
      <c r="N699" s="8"/>
      <c r="R699" s="1"/>
      <c r="S699" s="1">
        <v>1</v>
      </c>
    </row>
    <row r="700" ht="36" hidden="1" customHeight="1" spans="1:19">
      <c r="A700" s="1" t="s">
        <v>889</v>
      </c>
      <c r="B700" s="3" t="s">
        <v>890</v>
      </c>
      <c r="C700" s="4">
        <v>17991292.4086021</v>
      </c>
      <c r="D700" s="5">
        <v>16731901.94</v>
      </c>
      <c r="E700" s="4">
        <v>7</v>
      </c>
      <c r="F700" s="5">
        <v>16731901.94</v>
      </c>
      <c r="H700" s="1">
        <v>228</v>
      </c>
      <c r="I700" s="6">
        <v>44644</v>
      </c>
      <c r="J700" s="13" t="s">
        <v>891</v>
      </c>
      <c r="K700" s="1" t="s">
        <v>20</v>
      </c>
      <c r="N700" s="8"/>
      <c r="R700" s="1"/>
      <c r="S700" s="1">
        <v>1</v>
      </c>
    </row>
    <row r="701" ht="36" hidden="1" customHeight="1" spans="1:19">
      <c r="A701" s="1" t="s">
        <v>892</v>
      </c>
      <c r="B701" s="3" t="s">
        <v>893</v>
      </c>
      <c r="C701" s="4">
        <v>14668596.079096</v>
      </c>
      <c r="D701" s="5">
        <v>12981707.53</v>
      </c>
      <c r="E701" s="4">
        <v>11.5</v>
      </c>
      <c r="F701" s="5">
        <v>12981707.53</v>
      </c>
      <c r="H701" s="1">
        <v>221</v>
      </c>
      <c r="I701" s="6">
        <v>44645</v>
      </c>
      <c r="J701" s="13" t="s">
        <v>894</v>
      </c>
      <c r="K701" s="1" t="s">
        <v>20</v>
      </c>
      <c r="N701" s="8"/>
      <c r="R701" s="1"/>
      <c r="S701" s="1">
        <v>1</v>
      </c>
    </row>
    <row r="702" ht="18.75" hidden="1" spans="2:19">
      <c r="B702" s="3" t="s">
        <v>895</v>
      </c>
      <c r="H702" s="1">
        <v>12</v>
      </c>
      <c r="I702" s="6">
        <v>44645</v>
      </c>
      <c r="J702" s="13" t="s">
        <v>896</v>
      </c>
      <c r="K702" s="1" t="s">
        <v>20</v>
      </c>
      <c r="N702" s="8"/>
      <c r="R702" s="1"/>
      <c r="S702" s="1">
        <v>1</v>
      </c>
    </row>
    <row r="703" ht="18.75" hidden="1" spans="2:19">
      <c r="B703" s="3" t="s">
        <v>897</v>
      </c>
      <c r="H703" s="1">
        <v>14</v>
      </c>
      <c r="I703" s="6">
        <v>44645</v>
      </c>
      <c r="J703" s="13" t="s">
        <v>898</v>
      </c>
      <c r="K703" s="1" t="s">
        <v>20</v>
      </c>
      <c r="N703" s="8"/>
      <c r="R703" s="1"/>
      <c r="S703" s="1">
        <v>1</v>
      </c>
    </row>
    <row r="704" ht="36" hidden="1" customHeight="1" spans="1:19">
      <c r="A704" s="1" t="s">
        <v>899</v>
      </c>
      <c r="B704" s="3" t="s">
        <v>900</v>
      </c>
      <c r="C704" s="4">
        <v>8180598.32432432</v>
      </c>
      <c r="D704" s="5">
        <v>7567053.45</v>
      </c>
      <c r="E704" s="4">
        <v>7.5</v>
      </c>
      <c r="F704" s="5">
        <v>7567053.45</v>
      </c>
      <c r="H704" s="1">
        <v>173</v>
      </c>
      <c r="I704" s="6">
        <v>44648</v>
      </c>
      <c r="J704" s="13" t="s">
        <v>901</v>
      </c>
      <c r="K704" s="1" t="s">
        <v>20</v>
      </c>
      <c r="N704" s="8"/>
      <c r="R704" s="1"/>
      <c r="S704" s="1">
        <v>1</v>
      </c>
    </row>
    <row r="705" ht="18.75" hidden="1" spans="2:19">
      <c r="B705" s="3" t="s">
        <v>902</v>
      </c>
      <c r="H705" s="1">
        <v>7</v>
      </c>
      <c r="I705" s="6">
        <v>44648</v>
      </c>
      <c r="J705" s="13" t="s">
        <v>903</v>
      </c>
      <c r="K705" s="1" t="s">
        <v>20</v>
      </c>
      <c r="N705" s="8"/>
      <c r="R705" s="1"/>
      <c r="S705" s="1">
        <v>1</v>
      </c>
    </row>
    <row r="706" ht="18.75" hidden="1" spans="2:19">
      <c r="B706" s="3" t="s">
        <v>904</v>
      </c>
      <c r="H706" s="1">
        <v>3</v>
      </c>
      <c r="I706" s="6">
        <v>44648</v>
      </c>
      <c r="J706" s="13" t="s">
        <v>905</v>
      </c>
      <c r="K706" s="1" t="s">
        <v>20</v>
      </c>
      <c r="N706" s="8"/>
      <c r="R706" s="1"/>
      <c r="S706" s="1">
        <v>1</v>
      </c>
    </row>
    <row r="707" ht="36" hidden="1" customHeight="1" spans="1:19">
      <c r="A707" s="1" t="s">
        <v>906</v>
      </c>
      <c r="B707" s="3" t="s">
        <v>907</v>
      </c>
      <c r="C707" s="4">
        <v>7586853.70212766</v>
      </c>
      <c r="D707" s="5">
        <v>7131642.48</v>
      </c>
      <c r="E707" s="4">
        <v>6</v>
      </c>
      <c r="F707" s="5">
        <v>7131642.48</v>
      </c>
      <c r="H707" s="1">
        <v>17</v>
      </c>
      <c r="I707" s="6">
        <v>44650</v>
      </c>
      <c r="J707" s="13" t="s">
        <v>908</v>
      </c>
      <c r="K707" s="1" t="s">
        <v>20</v>
      </c>
      <c r="N707" s="8"/>
      <c r="R707" s="1"/>
      <c r="S707" s="1">
        <v>1</v>
      </c>
    </row>
    <row r="708" ht="18.75" hidden="1" spans="1:19">
      <c r="A708" s="1" t="s">
        <v>909</v>
      </c>
      <c r="B708" s="3" t="s">
        <v>910</v>
      </c>
      <c r="H708" s="1">
        <v>4</v>
      </c>
      <c r="I708" s="6">
        <v>44650</v>
      </c>
      <c r="J708" s="13" t="s">
        <v>911</v>
      </c>
      <c r="K708" s="1" t="s">
        <v>20</v>
      </c>
      <c r="N708" s="8"/>
      <c r="R708" s="1"/>
      <c r="S708" s="1">
        <v>1</v>
      </c>
    </row>
    <row r="709" ht="18.75" hidden="1" spans="2:19">
      <c r="B709" s="3" t="s">
        <v>912</v>
      </c>
      <c r="H709" s="1">
        <v>6</v>
      </c>
      <c r="I709" s="6">
        <v>44650</v>
      </c>
      <c r="J709" s="13" t="s">
        <v>913</v>
      </c>
      <c r="K709" s="1" t="s">
        <v>20</v>
      </c>
      <c r="N709" s="8"/>
      <c r="R709" s="1"/>
      <c r="S709" s="1">
        <v>1</v>
      </c>
    </row>
    <row r="710" ht="36" hidden="1" customHeight="1" spans="1:19">
      <c r="A710" s="1" t="s">
        <v>914</v>
      </c>
      <c r="B710" s="3" t="s">
        <v>915</v>
      </c>
      <c r="C710" s="4">
        <v>10402384</v>
      </c>
      <c r="D710" s="5">
        <v>9310133.68</v>
      </c>
      <c r="E710" s="4">
        <v>10.5</v>
      </c>
      <c r="F710" s="5">
        <v>9310133.68</v>
      </c>
      <c r="H710" s="1">
        <v>15</v>
      </c>
      <c r="I710" s="6">
        <v>44651</v>
      </c>
      <c r="J710" s="13" t="s">
        <v>916</v>
      </c>
      <c r="K710" s="1" t="s">
        <v>20</v>
      </c>
      <c r="N710" s="8"/>
      <c r="R710" s="1"/>
      <c r="S710" s="1">
        <v>1</v>
      </c>
    </row>
    <row r="711" ht="18.75" hidden="1" spans="2:19">
      <c r="B711" s="3" t="s">
        <v>917</v>
      </c>
      <c r="H711" s="1">
        <v>80</v>
      </c>
      <c r="I711" s="6">
        <v>44653</v>
      </c>
      <c r="J711" s="13" t="s">
        <v>918</v>
      </c>
      <c r="K711" s="1" t="s">
        <v>20</v>
      </c>
      <c r="N711" s="8"/>
      <c r="R711" s="1"/>
      <c r="S711" s="1">
        <v>1</v>
      </c>
    </row>
    <row r="712" ht="18.75" hidden="1" spans="2:19">
      <c r="B712" s="3" t="s">
        <v>919</v>
      </c>
      <c r="H712" s="1">
        <v>80</v>
      </c>
      <c r="I712" s="6">
        <v>44653</v>
      </c>
      <c r="J712" s="13" t="s">
        <v>920</v>
      </c>
      <c r="K712" s="1" t="s">
        <v>20</v>
      </c>
      <c r="N712" s="8"/>
      <c r="R712" s="1"/>
      <c r="S712" s="1">
        <v>1</v>
      </c>
    </row>
    <row r="713" ht="18.75" hidden="1" spans="2:19">
      <c r="B713" s="3" t="s">
        <v>921</v>
      </c>
      <c r="H713" s="1">
        <v>80</v>
      </c>
      <c r="I713" s="6">
        <v>44653</v>
      </c>
      <c r="J713" s="13" t="s">
        <v>922</v>
      </c>
      <c r="K713" s="1" t="s">
        <v>20</v>
      </c>
      <c r="N713" s="8"/>
      <c r="R713" s="1"/>
      <c r="S713" s="1">
        <v>1</v>
      </c>
    </row>
    <row r="714" ht="36" hidden="1" customHeight="1" spans="1:19">
      <c r="A714" s="1" t="s">
        <v>923</v>
      </c>
      <c r="B714" s="3" t="s">
        <v>924</v>
      </c>
      <c r="C714" s="4">
        <v>25182527.8008752</v>
      </c>
      <c r="D714" s="5">
        <v>23016830.41</v>
      </c>
      <c r="E714" s="4">
        <v>8.6</v>
      </c>
      <c r="F714" s="5">
        <v>23016830.41</v>
      </c>
      <c r="H714" s="1">
        <v>13</v>
      </c>
      <c r="I714" s="6">
        <v>44657</v>
      </c>
      <c r="J714" s="13" t="s">
        <v>925</v>
      </c>
      <c r="K714" s="1" t="s">
        <v>20</v>
      </c>
      <c r="N714" s="8"/>
      <c r="R714" s="1"/>
      <c r="S714" s="1">
        <v>1</v>
      </c>
    </row>
    <row r="715" ht="36" hidden="1" customHeight="1" spans="1:19">
      <c r="A715" s="1" t="s">
        <v>926</v>
      </c>
      <c r="B715" s="3" t="s">
        <v>927</v>
      </c>
      <c r="C715" s="4">
        <v>8457250.78242229</v>
      </c>
      <c r="D715" s="5">
        <v>7890614.98</v>
      </c>
      <c r="E715" s="4">
        <v>6.7</v>
      </c>
      <c r="F715" s="5">
        <v>7890614.98</v>
      </c>
      <c r="H715" s="1">
        <v>13</v>
      </c>
      <c r="I715" s="6">
        <v>44658</v>
      </c>
      <c r="J715" s="13" t="s">
        <v>928</v>
      </c>
      <c r="K715" s="1" t="s">
        <v>20</v>
      </c>
      <c r="N715" s="8"/>
      <c r="R715" s="1"/>
      <c r="S715" s="1">
        <v>1</v>
      </c>
    </row>
    <row r="716" ht="18.75" hidden="1" spans="2:19">
      <c r="B716" s="3" t="s">
        <v>929</v>
      </c>
      <c r="H716" s="1">
        <v>27</v>
      </c>
      <c r="I716" s="6">
        <v>44658</v>
      </c>
      <c r="J716" s="13" t="s">
        <v>930</v>
      </c>
      <c r="K716" s="1" t="s">
        <v>20</v>
      </c>
      <c r="N716" s="8"/>
      <c r="R716" s="1"/>
      <c r="S716" s="1">
        <v>1</v>
      </c>
    </row>
    <row r="717" ht="18.75" hidden="1" spans="2:19">
      <c r="B717" s="3" t="s">
        <v>931</v>
      </c>
      <c r="H717" s="1">
        <v>23</v>
      </c>
      <c r="I717" s="6">
        <v>44658</v>
      </c>
      <c r="J717" s="13" t="s">
        <v>932</v>
      </c>
      <c r="K717" s="1" t="s">
        <v>20</v>
      </c>
      <c r="N717" s="8"/>
      <c r="R717" s="1"/>
      <c r="S717" s="1">
        <v>1</v>
      </c>
    </row>
    <row r="718" ht="18.75" hidden="1" spans="1:19">
      <c r="A718" s="1" t="s">
        <v>933</v>
      </c>
      <c r="B718" s="3" t="s">
        <v>934</v>
      </c>
      <c r="H718" s="1">
        <v>3</v>
      </c>
      <c r="I718" s="6">
        <v>44659</v>
      </c>
      <c r="J718" s="13" t="s">
        <v>935</v>
      </c>
      <c r="K718" s="1" t="s">
        <v>20</v>
      </c>
      <c r="N718" s="8"/>
      <c r="R718" s="1"/>
      <c r="S718" s="1">
        <v>1</v>
      </c>
    </row>
    <row r="719" ht="18.75" hidden="1" spans="2:19">
      <c r="B719" s="3" t="s">
        <v>936</v>
      </c>
      <c r="H719" s="1">
        <v>3</v>
      </c>
      <c r="I719" s="6">
        <v>44659</v>
      </c>
      <c r="J719" s="13" t="s">
        <v>937</v>
      </c>
      <c r="K719" s="1" t="s">
        <v>20</v>
      </c>
      <c r="N719" s="8"/>
      <c r="R719" s="1"/>
      <c r="S719" s="1">
        <v>1</v>
      </c>
    </row>
    <row r="720" ht="36" hidden="1" customHeight="1" spans="1:19">
      <c r="A720" s="1" t="s">
        <v>938</v>
      </c>
      <c r="B720" s="3" t="s">
        <v>939</v>
      </c>
      <c r="E720" s="4">
        <v>5.3</v>
      </c>
      <c r="H720" s="1">
        <v>5</v>
      </c>
      <c r="I720" s="6">
        <v>44662</v>
      </c>
      <c r="J720" s="13" t="s">
        <v>940</v>
      </c>
      <c r="K720" s="1" t="s">
        <v>20</v>
      </c>
      <c r="N720" s="8"/>
      <c r="R720" s="1"/>
      <c r="S720" s="1">
        <v>1</v>
      </c>
    </row>
    <row r="721" ht="18.75" hidden="1" spans="2:19">
      <c r="B721" s="3" t="s">
        <v>941</v>
      </c>
      <c r="H721" s="1">
        <v>3</v>
      </c>
      <c r="I721" s="6">
        <v>44662</v>
      </c>
      <c r="J721" s="13" t="s">
        <v>942</v>
      </c>
      <c r="K721" s="1" t="s">
        <v>20</v>
      </c>
      <c r="N721" s="8"/>
      <c r="R721" s="1"/>
      <c r="S721" s="1">
        <v>1</v>
      </c>
    </row>
    <row r="722" ht="18.75" hidden="1" spans="1:19">
      <c r="A722" s="1" t="s">
        <v>943</v>
      </c>
      <c r="B722" s="3" t="s">
        <v>944</v>
      </c>
      <c r="H722" s="1">
        <v>3</v>
      </c>
      <c r="I722" s="6">
        <v>44663</v>
      </c>
      <c r="J722" s="13" t="s">
        <v>945</v>
      </c>
      <c r="K722" s="1" t="s">
        <v>20</v>
      </c>
      <c r="N722" s="8"/>
      <c r="R722" s="1"/>
      <c r="S722" s="1">
        <v>1</v>
      </c>
    </row>
    <row r="723" ht="36" hidden="1" customHeight="1" spans="1:19">
      <c r="A723" s="1" t="s">
        <v>946</v>
      </c>
      <c r="B723" s="3" t="s">
        <v>947</v>
      </c>
      <c r="C723" s="4">
        <v>4902955.99557522</v>
      </c>
      <c r="D723" s="5">
        <v>4432272.22</v>
      </c>
      <c r="E723" s="4">
        <v>9.6</v>
      </c>
      <c r="F723" s="5">
        <v>4432272.22</v>
      </c>
      <c r="H723" s="1">
        <v>14</v>
      </c>
      <c r="I723" s="6">
        <v>44665</v>
      </c>
      <c r="J723" s="13" t="s">
        <v>948</v>
      </c>
      <c r="K723" s="1" t="s">
        <v>20</v>
      </c>
      <c r="N723" s="8"/>
      <c r="R723" s="1"/>
      <c r="S723" s="1">
        <v>1</v>
      </c>
    </row>
    <row r="724" ht="18.75" hidden="1" spans="1:19">
      <c r="A724" s="1" t="s">
        <v>949</v>
      </c>
      <c r="B724" s="3" t="s">
        <v>950</v>
      </c>
      <c r="H724" s="1">
        <v>3</v>
      </c>
      <c r="I724" s="6">
        <v>44665</v>
      </c>
      <c r="J724" s="13" t="s">
        <v>951</v>
      </c>
      <c r="K724" s="1" t="s">
        <v>20</v>
      </c>
      <c r="N724" s="8"/>
      <c r="R724" s="1"/>
      <c r="S724" s="1">
        <v>1</v>
      </c>
    </row>
    <row r="725" ht="36" hidden="1" customHeight="1" spans="1:19">
      <c r="A725" s="1" t="s">
        <v>952</v>
      </c>
      <c r="B725" s="3" t="s">
        <v>953</v>
      </c>
      <c r="C725" s="4">
        <v>58575818.9988358</v>
      </c>
      <c r="D725" s="5">
        <v>50316628.52</v>
      </c>
      <c r="E725" s="4">
        <v>14.1</v>
      </c>
      <c r="F725" s="5">
        <v>50316628.52</v>
      </c>
      <c r="H725" s="1">
        <v>14</v>
      </c>
      <c r="I725" s="6">
        <v>44666</v>
      </c>
      <c r="J725" s="13" t="s">
        <v>954</v>
      </c>
      <c r="K725" s="1" t="s">
        <v>20</v>
      </c>
      <c r="N725" s="8"/>
      <c r="R725" s="1"/>
      <c r="S725" s="1">
        <v>1</v>
      </c>
    </row>
    <row r="726" ht="18.75" hidden="1" spans="1:19">
      <c r="A726" s="1" t="s">
        <v>955</v>
      </c>
      <c r="B726" s="3" t="s">
        <v>956</v>
      </c>
      <c r="H726" s="1">
        <v>6</v>
      </c>
      <c r="I726" s="6">
        <v>44666</v>
      </c>
      <c r="J726" s="13" t="s">
        <v>957</v>
      </c>
      <c r="K726" s="1" t="s">
        <v>20</v>
      </c>
      <c r="N726" s="8"/>
      <c r="R726" s="1"/>
      <c r="S726" s="1">
        <v>1</v>
      </c>
    </row>
    <row r="727" ht="18.75" hidden="1" spans="1:19">
      <c r="A727" s="1" t="s">
        <v>958</v>
      </c>
      <c r="B727" s="3" t="s">
        <v>959</v>
      </c>
      <c r="H727" s="1">
        <v>4</v>
      </c>
      <c r="I727" s="6">
        <v>44666</v>
      </c>
      <c r="J727" s="13" t="s">
        <v>960</v>
      </c>
      <c r="K727" s="1" t="s">
        <v>20</v>
      </c>
      <c r="N727" s="8"/>
      <c r="R727" s="1"/>
      <c r="S727" s="1">
        <v>1</v>
      </c>
    </row>
    <row r="728" ht="18.75" hidden="1" spans="1:19">
      <c r="A728" s="1" t="s">
        <v>961</v>
      </c>
      <c r="B728" s="3" t="s">
        <v>962</v>
      </c>
      <c r="H728" s="1">
        <v>1</v>
      </c>
      <c r="I728" s="6">
        <v>44666</v>
      </c>
      <c r="J728" s="13" t="s">
        <v>963</v>
      </c>
      <c r="K728" s="1" t="s">
        <v>20</v>
      </c>
      <c r="N728" s="8"/>
      <c r="R728" s="1"/>
      <c r="S728" s="1">
        <v>1</v>
      </c>
    </row>
    <row r="729" ht="18.75" hidden="1" spans="2:19">
      <c r="B729" s="3" t="s">
        <v>964</v>
      </c>
      <c r="H729" s="1">
        <v>3</v>
      </c>
      <c r="I729" s="6">
        <v>44666</v>
      </c>
      <c r="J729" s="13" t="s">
        <v>965</v>
      </c>
      <c r="K729" s="1" t="s">
        <v>20</v>
      </c>
      <c r="N729" s="8"/>
      <c r="R729" s="1"/>
      <c r="S729" s="1">
        <v>1</v>
      </c>
    </row>
    <row r="730" ht="36" hidden="1" customHeight="1" spans="1:19">
      <c r="A730" s="1" t="s">
        <v>966</v>
      </c>
      <c r="B730" s="3" t="s">
        <v>967</v>
      </c>
      <c r="C730" s="4">
        <v>4486568.99779735</v>
      </c>
      <c r="D730" s="5">
        <v>4073804.65</v>
      </c>
      <c r="E730" s="4">
        <v>9.2</v>
      </c>
      <c r="F730" s="5">
        <v>4073804.65</v>
      </c>
      <c r="H730" s="1">
        <v>161</v>
      </c>
      <c r="I730" s="6">
        <v>44669</v>
      </c>
      <c r="J730" s="13" t="s">
        <v>968</v>
      </c>
      <c r="K730" s="1" t="s">
        <v>20</v>
      </c>
      <c r="N730" s="8"/>
      <c r="R730" s="1"/>
      <c r="S730" s="1">
        <v>1</v>
      </c>
    </row>
    <row r="731" ht="36" hidden="1" customHeight="1" spans="1:19">
      <c r="A731" s="1" t="s">
        <v>969</v>
      </c>
      <c r="B731" s="3" t="s">
        <v>970</v>
      </c>
      <c r="C731" s="4">
        <v>8027916.99669966</v>
      </c>
      <c r="D731" s="5">
        <v>7297376.55</v>
      </c>
      <c r="E731" s="4">
        <v>9.1</v>
      </c>
      <c r="F731" s="5">
        <v>7297376.55</v>
      </c>
      <c r="H731" s="1">
        <v>135</v>
      </c>
      <c r="I731" s="6">
        <v>44669</v>
      </c>
      <c r="J731" s="13" t="s">
        <v>971</v>
      </c>
      <c r="K731" s="1" t="s">
        <v>20</v>
      </c>
      <c r="N731" s="8"/>
      <c r="R731" s="1"/>
      <c r="S731" s="1">
        <v>1</v>
      </c>
    </row>
    <row r="732" ht="18.75" hidden="1" spans="1:19">
      <c r="A732" s="1" t="s">
        <v>972</v>
      </c>
      <c r="B732" s="3" t="s">
        <v>973</v>
      </c>
      <c r="H732" s="1">
        <v>9</v>
      </c>
      <c r="I732" s="6">
        <v>44669</v>
      </c>
      <c r="J732" s="13" t="s">
        <v>974</v>
      </c>
      <c r="K732" s="1" t="s">
        <v>20</v>
      </c>
      <c r="N732" s="8"/>
      <c r="R732" s="1"/>
      <c r="S732" s="1">
        <v>1</v>
      </c>
    </row>
    <row r="733" ht="18.75" hidden="1" spans="1:19">
      <c r="A733" s="1" t="s">
        <v>975</v>
      </c>
      <c r="B733" s="3" t="s">
        <v>976</v>
      </c>
      <c r="H733" s="1">
        <v>3</v>
      </c>
      <c r="I733" s="6">
        <v>44669</v>
      </c>
      <c r="J733" s="13" t="s">
        <v>977</v>
      </c>
      <c r="K733" s="1" t="s">
        <v>20</v>
      </c>
      <c r="N733" s="8"/>
      <c r="R733" s="1"/>
      <c r="S733" s="1">
        <v>1</v>
      </c>
    </row>
    <row r="734" ht="36" hidden="1" customHeight="1" spans="1:19">
      <c r="A734" s="1" t="s">
        <v>978</v>
      </c>
      <c r="B734" s="3" t="s">
        <v>979</v>
      </c>
      <c r="C734" s="4">
        <v>7295351.99999999</v>
      </c>
      <c r="D734" s="5">
        <v>6711723.84</v>
      </c>
      <c r="E734" s="4">
        <v>8</v>
      </c>
      <c r="F734" s="5">
        <v>6711723.84</v>
      </c>
      <c r="H734" s="1">
        <v>126</v>
      </c>
      <c r="I734" s="6">
        <v>44670</v>
      </c>
      <c r="J734" s="13" t="s">
        <v>980</v>
      </c>
      <c r="K734" s="1" t="s">
        <v>20</v>
      </c>
      <c r="N734" s="8"/>
      <c r="R734" s="1"/>
      <c r="S734" s="1">
        <v>1</v>
      </c>
    </row>
    <row r="735" ht="36" hidden="1" customHeight="1" spans="1:19">
      <c r="A735" s="1" t="s">
        <v>981</v>
      </c>
      <c r="B735" s="3" t="s">
        <v>982</v>
      </c>
      <c r="C735" s="4">
        <v>8968909.00221729</v>
      </c>
      <c r="D735" s="5">
        <v>8089955.92</v>
      </c>
      <c r="E735" s="4">
        <v>9.8</v>
      </c>
      <c r="F735" s="5">
        <v>8089955.92</v>
      </c>
      <c r="H735" s="1">
        <v>144</v>
      </c>
      <c r="I735" s="6">
        <v>44670</v>
      </c>
      <c r="J735" s="13" t="s">
        <v>983</v>
      </c>
      <c r="K735" s="1" t="s">
        <v>20</v>
      </c>
      <c r="N735" s="8"/>
      <c r="R735" s="1"/>
      <c r="S735" s="1">
        <v>1</v>
      </c>
    </row>
    <row r="736" ht="18.75" hidden="1" spans="1:19">
      <c r="A736" s="1" t="s">
        <v>984</v>
      </c>
      <c r="B736" s="3" t="s">
        <v>985</v>
      </c>
      <c r="H736" s="1">
        <v>4</v>
      </c>
      <c r="I736" s="6">
        <v>44670</v>
      </c>
      <c r="J736" s="13" t="s">
        <v>986</v>
      </c>
      <c r="K736" s="1" t="s">
        <v>20</v>
      </c>
      <c r="N736" s="8"/>
      <c r="R736" s="1"/>
      <c r="S736" s="1">
        <v>1</v>
      </c>
    </row>
    <row r="737" ht="18.75" hidden="1" spans="2:19">
      <c r="B737" s="3" t="s">
        <v>987</v>
      </c>
      <c r="H737" s="1">
        <v>8</v>
      </c>
      <c r="I737" s="6">
        <v>44670</v>
      </c>
      <c r="J737" s="13" t="s">
        <v>988</v>
      </c>
      <c r="K737" s="1" t="s">
        <v>20</v>
      </c>
      <c r="N737" s="8"/>
      <c r="R737" s="1"/>
      <c r="S737" s="1">
        <v>1</v>
      </c>
    </row>
    <row r="738" ht="36" hidden="1" customHeight="1" spans="1:19">
      <c r="A738" s="1" t="s">
        <v>989</v>
      </c>
      <c r="B738" s="3" t="s">
        <v>990</v>
      </c>
      <c r="C738" s="4">
        <v>6417890</v>
      </c>
      <c r="D738" s="5">
        <v>5949384.03</v>
      </c>
      <c r="E738" s="4">
        <v>7.3</v>
      </c>
      <c r="F738" s="5">
        <v>5949384.03</v>
      </c>
      <c r="H738" s="1">
        <v>96</v>
      </c>
      <c r="I738" s="6">
        <v>44671</v>
      </c>
      <c r="J738" s="13" t="s">
        <v>991</v>
      </c>
      <c r="K738" s="1" t="s">
        <v>20</v>
      </c>
      <c r="N738" s="8"/>
      <c r="R738" s="1"/>
      <c r="S738" s="1">
        <v>1</v>
      </c>
    </row>
    <row r="739" ht="36" hidden="1" customHeight="1" spans="1:19">
      <c r="A739" s="1" t="s">
        <v>992</v>
      </c>
      <c r="B739" s="3" t="s">
        <v>993</v>
      </c>
      <c r="C739" s="4">
        <v>11351892.0044296</v>
      </c>
      <c r="D739" s="5">
        <v>10250758.48</v>
      </c>
      <c r="E739" s="4">
        <v>9.7</v>
      </c>
      <c r="F739" s="5">
        <v>10250758.48</v>
      </c>
      <c r="H739" s="1">
        <v>239</v>
      </c>
      <c r="I739" s="6">
        <v>44671</v>
      </c>
      <c r="J739" s="13" t="s">
        <v>994</v>
      </c>
      <c r="K739" s="1" t="s">
        <v>20</v>
      </c>
      <c r="N739" s="8"/>
      <c r="R739" s="1"/>
      <c r="S739" s="1">
        <v>1</v>
      </c>
    </row>
    <row r="740" ht="36" hidden="1" customHeight="1" spans="1:19">
      <c r="A740" s="1" t="s">
        <v>995</v>
      </c>
      <c r="B740" s="3" t="s">
        <v>996</v>
      </c>
      <c r="C740" s="4">
        <v>8079247.23427331</v>
      </c>
      <c r="D740" s="5">
        <v>7449065.95</v>
      </c>
      <c r="E740" s="4">
        <v>7.8</v>
      </c>
      <c r="F740" s="5">
        <v>7449065.95</v>
      </c>
      <c r="H740" s="1">
        <v>151</v>
      </c>
      <c r="I740" s="6">
        <v>44672</v>
      </c>
      <c r="J740" s="13" t="s">
        <v>997</v>
      </c>
      <c r="K740" s="1" t="s">
        <v>20</v>
      </c>
      <c r="N740" s="8"/>
      <c r="R740" s="1"/>
      <c r="S740" s="1">
        <v>1</v>
      </c>
    </row>
    <row r="741" ht="36" hidden="1" customHeight="1" spans="1:19">
      <c r="A741" s="1" t="s">
        <v>998</v>
      </c>
      <c r="B741" s="3" t="s">
        <v>999</v>
      </c>
      <c r="C741" s="4">
        <v>9086943.00433839</v>
      </c>
      <c r="D741" s="5">
        <v>8378161.45</v>
      </c>
      <c r="E741" s="4">
        <v>7.8</v>
      </c>
      <c r="F741" s="5">
        <v>8378161.45</v>
      </c>
      <c r="H741" s="1">
        <v>92</v>
      </c>
      <c r="I741" s="6">
        <v>44672</v>
      </c>
      <c r="J741" s="13" t="s">
        <v>1000</v>
      </c>
      <c r="K741" s="1" t="s">
        <v>20</v>
      </c>
      <c r="N741" s="8"/>
      <c r="R741" s="1"/>
      <c r="S741" s="1">
        <v>1</v>
      </c>
    </row>
    <row r="742" ht="36" hidden="1" customHeight="1" spans="1:19">
      <c r="A742" s="1" t="s">
        <v>1001</v>
      </c>
      <c r="B742" s="3" t="s">
        <v>1002</v>
      </c>
      <c r="C742" s="4">
        <v>10781430.2608695</v>
      </c>
      <c r="D742" s="5">
        <v>9918915.84</v>
      </c>
      <c r="E742" s="4">
        <v>8</v>
      </c>
      <c r="F742" s="5">
        <v>9918915.84</v>
      </c>
      <c r="H742" s="1">
        <v>107</v>
      </c>
      <c r="I742" s="6">
        <v>44672</v>
      </c>
      <c r="J742" s="13" t="s">
        <v>1003</v>
      </c>
      <c r="K742" s="1" t="s">
        <v>20</v>
      </c>
      <c r="N742" s="8"/>
      <c r="R742" s="1"/>
      <c r="S742" s="1">
        <v>1</v>
      </c>
    </row>
    <row r="743" ht="18.75" hidden="1" spans="1:19">
      <c r="A743" s="1" t="s">
        <v>1004</v>
      </c>
      <c r="B743" s="3" t="s">
        <v>1005</v>
      </c>
      <c r="H743" s="1">
        <v>4</v>
      </c>
      <c r="I743" s="6">
        <v>44672</v>
      </c>
      <c r="J743" s="13" t="s">
        <v>1006</v>
      </c>
      <c r="K743" s="1" t="s">
        <v>20</v>
      </c>
      <c r="N743" s="8"/>
      <c r="R743" s="1"/>
      <c r="S743" s="1">
        <v>1</v>
      </c>
    </row>
    <row r="744" ht="36" hidden="1" customHeight="1" spans="1:19">
      <c r="A744" s="1" t="s">
        <v>1007</v>
      </c>
      <c r="B744" s="3" t="s">
        <v>1008</v>
      </c>
      <c r="C744" s="4">
        <v>13869621.7112299</v>
      </c>
      <c r="D744" s="5">
        <v>12968096.3</v>
      </c>
      <c r="E744" s="4">
        <v>6.5</v>
      </c>
      <c r="F744" s="5">
        <v>12968096.3</v>
      </c>
      <c r="H744" s="1">
        <v>22</v>
      </c>
      <c r="I744" s="6">
        <v>44673</v>
      </c>
      <c r="J744" s="13" t="s">
        <v>1009</v>
      </c>
      <c r="K744" s="1" t="s">
        <v>20</v>
      </c>
      <c r="N744" s="8"/>
      <c r="R744" s="1"/>
      <c r="S744" s="1">
        <v>1</v>
      </c>
    </row>
    <row r="745" ht="36" hidden="1" customHeight="1" spans="1:19">
      <c r="A745" s="1" t="s">
        <v>1010</v>
      </c>
      <c r="B745" s="3" t="s">
        <v>1011</v>
      </c>
      <c r="C745" s="4">
        <v>4272945</v>
      </c>
      <c r="D745" s="5">
        <v>3777283.38</v>
      </c>
      <c r="E745" s="4">
        <v>11.6</v>
      </c>
      <c r="F745" s="5">
        <v>3777283.38</v>
      </c>
      <c r="H745" s="1">
        <v>177</v>
      </c>
      <c r="I745" s="6">
        <v>44673</v>
      </c>
      <c r="J745" s="13" t="s">
        <v>1012</v>
      </c>
      <c r="K745" s="1" t="s">
        <v>20</v>
      </c>
      <c r="N745" s="8"/>
      <c r="R745" s="1"/>
      <c r="S745" s="1">
        <v>1</v>
      </c>
    </row>
    <row r="746" ht="36" hidden="1" customHeight="1" spans="1:19">
      <c r="A746" s="1" t="s">
        <v>1013</v>
      </c>
      <c r="B746" s="3" t="s">
        <v>1014</v>
      </c>
      <c r="C746" s="4">
        <v>6967659.07249467</v>
      </c>
      <c r="D746" s="5">
        <v>6535664.21</v>
      </c>
      <c r="E746" s="4">
        <v>6.2</v>
      </c>
      <c r="F746" s="5">
        <v>6535664.21</v>
      </c>
      <c r="H746" s="1">
        <v>213</v>
      </c>
      <c r="I746" s="6">
        <v>44675</v>
      </c>
      <c r="J746" s="13" t="s">
        <v>1015</v>
      </c>
      <c r="K746" s="1" t="s">
        <v>20</v>
      </c>
      <c r="N746" s="8"/>
      <c r="R746" s="1"/>
      <c r="S746" s="1">
        <v>1</v>
      </c>
    </row>
    <row r="747" ht="18.75" hidden="1" spans="2:19">
      <c r="B747" s="3" t="s">
        <v>1016</v>
      </c>
      <c r="H747" s="1">
        <v>4</v>
      </c>
      <c r="I747" s="6">
        <v>44676</v>
      </c>
      <c r="J747" s="13" t="s">
        <v>1017</v>
      </c>
      <c r="K747" s="1" t="s">
        <v>20</v>
      </c>
      <c r="N747" s="8"/>
      <c r="R747" s="1"/>
      <c r="S747" s="1">
        <v>1</v>
      </c>
    </row>
    <row r="748" ht="36" hidden="1" customHeight="1" spans="1:19">
      <c r="A748" s="1" t="s">
        <v>1018</v>
      </c>
      <c r="B748" s="3" t="s">
        <v>1019</v>
      </c>
      <c r="C748" s="4">
        <v>6870157.05183585</v>
      </c>
      <c r="D748" s="5">
        <v>6361765.43</v>
      </c>
      <c r="E748" s="4">
        <v>7.4</v>
      </c>
      <c r="F748" s="5">
        <v>6361765.43</v>
      </c>
      <c r="H748" s="1">
        <v>219</v>
      </c>
      <c r="I748" s="6">
        <v>44677</v>
      </c>
      <c r="J748" s="13" t="s">
        <v>1020</v>
      </c>
      <c r="K748" s="1" t="s">
        <v>20</v>
      </c>
      <c r="N748" s="8"/>
      <c r="R748" s="1"/>
      <c r="S748" s="1">
        <v>1</v>
      </c>
    </row>
    <row r="749" ht="36" hidden="1" customHeight="1" spans="1:19">
      <c r="A749" s="1" t="s">
        <v>1021</v>
      </c>
      <c r="B749" s="3" t="s">
        <v>1022</v>
      </c>
      <c r="C749" s="4">
        <v>22201747.0011273</v>
      </c>
      <c r="D749" s="5">
        <v>19692949.59</v>
      </c>
      <c r="E749" s="4">
        <v>11.3</v>
      </c>
      <c r="F749" s="5">
        <v>19692949.59</v>
      </c>
      <c r="H749" s="1">
        <v>250</v>
      </c>
      <c r="I749" s="6">
        <v>44679</v>
      </c>
      <c r="J749" s="13" t="s">
        <v>1023</v>
      </c>
      <c r="K749" s="1" t="s">
        <v>20</v>
      </c>
      <c r="N749" s="8"/>
      <c r="R749" s="1"/>
      <c r="S749" s="1">
        <v>1</v>
      </c>
    </row>
    <row r="750" ht="36" hidden="1" customHeight="1" spans="1:19">
      <c r="A750" s="1" t="s">
        <v>1024</v>
      </c>
      <c r="B750" s="3" t="s">
        <v>1025</v>
      </c>
      <c r="C750" s="4">
        <v>4921080.99999999</v>
      </c>
      <c r="D750" s="5">
        <v>4527394.52</v>
      </c>
      <c r="E750" s="4">
        <v>8</v>
      </c>
      <c r="F750" s="5">
        <v>4527394.52</v>
      </c>
      <c r="H750" s="1">
        <v>188</v>
      </c>
      <c r="I750" s="6">
        <v>44679</v>
      </c>
      <c r="J750" s="13" t="s">
        <v>1026</v>
      </c>
      <c r="K750" s="1" t="s">
        <v>20</v>
      </c>
      <c r="N750" s="8"/>
      <c r="R750" s="1"/>
      <c r="S750" s="1">
        <v>1</v>
      </c>
    </row>
    <row r="751" ht="36" hidden="1" customHeight="1" spans="1:19">
      <c r="A751" s="1" t="s">
        <v>1027</v>
      </c>
      <c r="B751" s="3" t="s">
        <v>1028</v>
      </c>
      <c r="C751" s="4">
        <v>7274698.25668449</v>
      </c>
      <c r="D751" s="5">
        <v>6801842.87</v>
      </c>
      <c r="E751" s="4">
        <v>6.5</v>
      </c>
      <c r="F751" s="5">
        <v>6801842.87</v>
      </c>
      <c r="H751" s="1">
        <v>127</v>
      </c>
      <c r="I751" s="6">
        <v>44680</v>
      </c>
      <c r="J751" s="13" t="s">
        <v>1029</v>
      </c>
      <c r="K751" s="1" t="s">
        <v>20</v>
      </c>
      <c r="N751" s="8"/>
      <c r="R751" s="1"/>
      <c r="S751" s="1">
        <v>1</v>
      </c>
    </row>
    <row r="752" ht="36" hidden="1" customHeight="1" spans="1:19">
      <c r="A752" s="1" t="s">
        <v>1030</v>
      </c>
      <c r="B752" s="3" t="s">
        <v>1031</v>
      </c>
      <c r="C752" s="4">
        <v>29201154.2151481</v>
      </c>
      <c r="D752" s="5">
        <v>26602251.49</v>
      </c>
      <c r="E752" s="4">
        <v>8.9</v>
      </c>
      <c r="F752" s="5">
        <v>26602251.49</v>
      </c>
      <c r="H752" s="1">
        <v>199</v>
      </c>
      <c r="I752" s="6">
        <v>44680</v>
      </c>
      <c r="J752" s="13" t="s">
        <v>1032</v>
      </c>
      <c r="K752" s="1" t="s">
        <v>20</v>
      </c>
      <c r="N752" s="8"/>
      <c r="R752" s="1"/>
      <c r="S752" s="1">
        <v>1</v>
      </c>
    </row>
    <row r="753" ht="36" hidden="1" customHeight="1" spans="1:19">
      <c r="A753" s="1" t="s">
        <v>1033</v>
      </c>
      <c r="B753" s="3" t="s">
        <v>1034</v>
      </c>
      <c r="C753" s="4">
        <v>55648505.5921052</v>
      </c>
      <c r="D753" s="5">
        <v>50751437.1</v>
      </c>
      <c r="E753" s="4">
        <v>8.8</v>
      </c>
      <c r="F753" s="5">
        <v>50751437.1</v>
      </c>
      <c r="H753" s="1">
        <v>119</v>
      </c>
      <c r="I753" s="6">
        <v>44680</v>
      </c>
      <c r="J753" s="13" t="s">
        <v>1035</v>
      </c>
      <c r="K753" s="1" t="s">
        <v>20</v>
      </c>
      <c r="N753" s="8"/>
      <c r="R753" s="1"/>
      <c r="S753" s="1">
        <v>1</v>
      </c>
    </row>
    <row r="754" ht="18.75" hidden="1" spans="1:19">
      <c r="A754" s="1" t="s">
        <v>1036</v>
      </c>
      <c r="B754" s="3" t="s">
        <v>1037</v>
      </c>
      <c r="H754" s="1">
        <v>12</v>
      </c>
      <c r="I754" s="6">
        <v>44680</v>
      </c>
      <c r="J754" s="13" t="s">
        <v>1038</v>
      </c>
      <c r="K754" s="1" t="s">
        <v>20</v>
      </c>
      <c r="N754" s="8"/>
      <c r="R754" s="1"/>
      <c r="S754" s="1">
        <v>1</v>
      </c>
    </row>
    <row r="755" ht="18.75" hidden="1" spans="2:19">
      <c r="B755" s="3" t="s">
        <v>1039</v>
      </c>
      <c r="H755" s="1">
        <v>6</v>
      </c>
      <c r="I755" s="6">
        <v>44680</v>
      </c>
      <c r="J755" s="13" t="s">
        <v>1040</v>
      </c>
      <c r="K755" s="1" t="s">
        <v>20</v>
      </c>
      <c r="N755" s="8"/>
      <c r="R755" s="1"/>
      <c r="S755" s="1">
        <v>1</v>
      </c>
    </row>
    <row r="756" ht="36" hidden="1" customHeight="1" spans="1:19">
      <c r="A756" s="1" t="s">
        <v>1041</v>
      </c>
      <c r="B756" s="3" t="s">
        <v>1042</v>
      </c>
      <c r="C756" s="4">
        <v>5988111.00108813</v>
      </c>
      <c r="D756" s="5">
        <v>5503074.01</v>
      </c>
      <c r="E756" s="4">
        <v>8.1</v>
      </c>
      <c r="F756" s="5">
        <v>5503074.01</v>
      </c>
      <c r="H756" s="1">
        <v>192</v>
      </c>
      <c r="I756" s="6">
        <v>44685</v>
      </c>
      <c r="J756" s="13" t="s">
        <v>1043</v>
      </c>
      <c r="K756" s="1" t="s">
        <v>20</v>
      </c>
      <c r="N756" s="8"/>
      <c r="R756" s="1"/>
      <c r="S756" s="1">
        <v>1</v>
      </c>
    </row>
    <row r="757" ht="36" hidden="1" customHeight="1" spans="1:19">
      <c r="A757" s="1" t="s">
        <v>1044</v>
      </c>
      <c r="B757" s="3" t="s">
        <v>1045</v>
      </c>
      <c r="C757" s="4">
        <v>20412412.6768226</v>
      </c>
      <c r="D757" s="5">
        <v>18759007.25</v>
      </c>
      <c r="E757" s="4">
        <v>8.1</v>
      </c>
      <c r="F757" s="5">
        <v>18759007.25</v>
      </c>
      <c r="H757" s="1">
        <v>233</v>
      </c>
      <c r="I757" s="6">
        <v>44687</v>
      </c>
      <c r="J757" s="13" t="s">
        <v>1046</v>
      </c>
      <c r="K757" s="1" t="s">
        <v>20</v>
      </c>
      <c r="N757" s="8"/>
      <c r="R757" s="1"/>
      <c r="S757" s="1">
        <v>1</v>
      </c>
    </row>
    <row r="758" ht="36" hidden="1" customHeight="1" spans="1:19">
      <c r="A758" s="1" t="s">
        <v>1047</v>
      </c>
      <c r="B758" s="3" t="s">
        <v>1048</v>
      </c>
      <c r="C758" s="4">
        <v>4776037.56696428</v>
      </c>
      <c r="D758" s="5">
        <v>4279329.66</v>
      </c>
      <c r="E758" s="4">
        <v>10.4</v>
      </c>
      <c r="F758" s="5">
        <v>4279329.66</v>
      </c>
      <c r="H758" s="1">
        <v>172</v>
      </c>
      <c r="I758" s="6">
        <v>44687</v>
      </c>
      <c r="J758" s="13" t="s">
        <v>1049</v>
      </c>
      <c r="K758" s="1" t="s">
        <v>20</v>
      </c>
      <c r="N758" s="8"/>
      <c r="R758" s="1"/>
      <c r="S758" s="1">
        <v>1</v>
      </c>
    </row>
    <row r="759" ht="18.75" hidden="1" spans="1:19">
      <c r="A759" s="1" t="s">
        <v>1050</v>
      </c>
      <c r="B759" s="3" t="s">
        <v>1051</v>
      </c>
      <c r="H759" s="1">
        <v>8</v>
      </c>
      <c r="I759" s="6">
        <v>44687</v>
      </c>
      <c r="J759" s="13" t="s">
        <v>1052</v>
      </c>
      <c r="K759" s="1" t="s">
        <v>20</v>
      </c>
      <c r="N759" s="8"/>
      <c r="R759" s="1"/>
      <c r="S759" s="1">
        <v>1</v>
      </c>
    </row>
    <row r="760" ht="36" hidden="1" customHeight="1" spans="1:19">
      <c r="A760" s="1" t="s">
        <v>1053</v>
      </c>
      <c r="B760" s="3" t="s">
        <v>1054</v>
      </c>
      <c r="C760" s="4">
        <v>10266503.2040816</v>
      </c>
      <c r="D760" s="5">
        <v>10061173.14</v>
      </c>
      <c r="E760" s="4">
        <v>2</v>
      </c>
      <c r="F760" s="5">
        <v>10061173.14</v>
      </c>
      <c r="H760" s="1">
        <v>4</v>
      </c>
      <c r="I760" s="6">
        <v>44688</v>
      </c>
      <c r="J760" s="13" t="s">
        <v>1055</v>
      </c>
      <c r="K760" s="1" t="s">
        <v>20</v>
      </c>
      <c r="N760" s="8"/>
      <c r="R760" s="1"/>
      <c r="S760" s="1">
        <v>1</v>
      </c>
    </row>
    <row r="761" ht="18.75" hidden="1" spans="2:19">
      <c r="B761" s="3" t="s">
        <v>1056</v>
      </c>
      <c r="H761" s="1">
        <v>3</v>
      </c>
      <c r="I761" s="6">
        <v>44688</v>
      </c>
      <c r="J761" s="13" t="s">
        <v>1057</v>
      </c>
      <c r="K761" s="1" t="s">
        <v>20</v>
      </c>
      <c r="N761" s="8"/>
      <c r="R761" s="1"/>
      <c r="S761" s="1">
        <v>1</v>
      </c>
    </row>
    <row r="762" ht="18.75" hidden="1" spans="2:19">
      <c r="B762" s="3" t="s">
        <v>1058</v>
      </c>
      <c r="H762" s="1">
        <v>1</v>
      </c>
      <c r="I762" s="6">
        <v>44688</v>
      </c>
      <c r="J762" s="13" t="s">
        <v>1059</v>
      </c>
      <c r="K762" s="1" t="s">
        <v>20</v>
      </c>
      <c r="N762" s="8"/>
      <c r="R762" s="1"/>
      <c r="S762" s="1">
        <v>1</v>
      </c>
    </row>
    <row r="763" ht="18.75" hidden="1" spans="1:19">
      <c r="A763" s="1" t="s">
        <v>1060</v>
      </c>
      <c r="B763" s="3" t="s">
        <v>1061</v>
      </c>
      <c r="H763" s="1">
        <v>4</v>
      </c>
      <c r="I763" s="6">
        <v>44688</v>
      </c>
      <c r="J763" s="13" t="s">
        <v>1062</v>
      </c>
      <c r="K763" s="1" t="s">
        <v>20</v>
      </c>
      <c r="N763" s="8"/>
      <c r="R763" s="1"/>
      <c r="S763" s="1">
        <v>1</v>
      </c>
    </row>
    <row r="764" ht="18.75" hidden="1" spans="2:19">
      <c r="B764" s="3" t="s">
        <v>1063</v>
      </c>
      <c r="H764" s="1">
        <v>6</v>
      </c>
      <c r="I764" s="6">
        <v>44688</v>
      </c>
      <c r="J764" s="13" t="s">
        <v>1064</v>
      </c>
      <c r="K764" s="1" t="s">
        <v>20</v>
      </c>
      <c r="N764" s="8"/>
      <c r="R764" s="1"/>
      <c r="S764" s="1">
        <v>1</v>
      </c>
    </row>
    <row r="765" ht="18.75" hidden="1" spans="2:19">
      <c r="B765" s="3" t="s">
        <v>1065</v>
      </c>
      <c r="H765" s="1">
        <v>3</v>
      </c>
      <c r="I765" s="6">
        <v>44688</v>
      </c>
      <c r="J765" s="13" t="s">
        <v>1066</v>
      </c>
      <c r="K765" s="1" t="s">
        <v>20</v>
      </c>
      <c r="N765" s="8"/>
      <c r="R765" s="1"/>
      <c r="S765" s="1">
        <v>1</v>
      </c>
    </row>
    <row r="766" ht="36" hidden="1" customHeight="1" spans="1:19">
      <c r="A766" s="1" t="s">
        <v>1067</v>
      </c>
      <c r="B766" s="3" t="s">
        <v>1068</v>
      </c>
      <c r="C766" s="4">
        <v>28766366.0626398</v>
      </c>
      <c r="D766" s="5">
        <v>25717131.26</v>
      </c>
      <c r="E766" s="4">
        <v>10.6</v>
      </c>
      <c r="F766" s="5">
        <v>25717131.26</v>
      </c>
      <c r="H766" s="1">
        <v>212</v>
      </c>
      <c r="I766" s="6">
        <v>44690</v>
      </c>
      <c r="J766" s="13" t="s">
        <v>1069</v>
      </c>
      <c r="K766" s="1" t="s">
        <v>20</v>
      </c>
      <c r="N766" s="8"/>
      <c r="R766" s="1"/>
      <c r="S766" s="1">
        <v>1</v>
      </c>
    </row>
    <row r="767" ht="18.75" hidden="1" spans="2:19">
      <c r="B767" s="3" t="s">
        <v>1070</v>
      </c>
      <c r="H767" s="1">
        <v>5</v>
      </c>
      <c r="I767" s="6">
        <v>44690</v>
      </c>
      <c r="J767" s="13" t="s">
        <v>1071</v>
      </c>
      <c r="K767" s="1" t="s">
        <v>20</v>
      </c>
      <c r="N767" s="8"/>
      <c r="R767" s="1"/>
      <c r="S767" s="1">
        <v>1</v>
      </c>
    </row>
    <row r="768" ht="36" hidden="1" customHeight="1" spans="1:19">
      <c r="A768" s="1" t="s">
        <v>1072</v>
      </c>
      <c r="B768" s="3" t="s">
        <v>1073</v>
      </c>
      <c r="C768" s="4">
        <v>25512348.010101</v>
      </c>
      <c r="D768" s="5">
        <v>25257224.53</v>
      </c>
      <c r="E768" s="4">
        <v>1</v>
      </c>
      <c r="F768" s="5">
        <v>25257224.53</v>
      </c>
      <c r="H768" s="1">
        <v>6</v>
      </c>
      <c r="I768" s="6">
        <v>44691</v>
      </c>
      <c r="J768" s="13" t="s">
        <v>1074</v>
      </c>
      <c r="K768" s="1" t="s">
        <v>20</v>
      </c>
      <c r="N768" s="8"/>
      <c r="R768" s="1"/>
      <c r="S768" s="1">
        <v>1</v>
      </c>
    </row>
    <row r="769" ht="36" hidden="1" customHeight="1" spans="1:19">
      <c r="A769" s="1" t="s">
        <v>1075</v>
      </c>
      <c r="B769" s="3" t="s">
        <v>1076</v>
      </c>
      <c r="C769" s="4">
        <v>17411474.42348</v>
      </c>
      <c r="D769" s="5">
        <v>16610546.6</v>
      </c>
      <c r="E769" s="4">
        <v>4.6</v>
      </c>
      <c r="F769" s="5">
        <v>16610546.6</v>
      </c>
      <c r="H769" s="1">
        <v>212</v>
      </c>
      <c r="I769" s="6">
        <v>44691</v>
      </c>
      <c r="J769" s="13" t="s">
        <v>1077</v>
      </c>
      <c r="K769" s="1" t="s">
        <v>20</v>
      </c>
      <c r="N769" s="8"/>
      <c r="R769" s="1"/>
      <c r="S769" s="1">
        <v>1</v>
      </c>
    </row>
    <row r="770" ht="36" hidden="1" customHeight="1" spans="1:19">
      <c r="A770" s="1" t="s">
        <v>1078</v>
      </c>
      <c r="B770" s="3" t="s">
        <v>1079</v>
      </c>
      <c r="C770" s="4">
        <v>9929640.16494845</v>
      </c>
      <c r="D770" s="5">
        <v>9631750.96</v>
      </c>
      <c r="E770" s="4">
        <v>3</v>
      </c>
      <c r="F770" s="5">
        <v>9631750.96</v>
      </c>
      <c r="H770" s="1">
        <v>9</v>
      </c>
      <c r="I770" s="6">
        <v>44691</v>
      </c>
      <c r="J770" s="13" t="s">
        <v>1080</v>
      </c>
      <c r="K770" s="1" t="s">
        <v>20</v>
      </c>
      <c r="N770" s="8"/>
      <c r="R770" s="1"/>
      <c r="S770" s="1">
        <v>1</v>
      </c>
    </row>
    <row r="771" ht="36" hidden="1" customHeight="1" spans="1:19">
      <c r="A771" s="1" t="s">
        <v>1081</v>
      </c>
      <c r="B771" s="3" t="s">
        <v>1082</v>
      </c>
      <c r="C771" s="4">
        <v>3636615.53097345</v>
      </c>
      <c r="D771" s="5">
        <v>3287500.44</v>
      </c>
      <c r="E771" s="4">
        <v>9.6</v>
      </c>
      <c r="F771" s="5">
        <v>3287500.44</v>
      </c>
      <c r="H771" s="1">
        <v>158</v>
      </c>
      <c r="I771" s="6">
        <v>44691</v>
      </c>
      <c r="J771" s="13" t="s">
        <v>1083</v>
      </c>
      <c r="K771" s="1" t="s">
        <v>20</v>
      </c>
      <c r="N771" s="8"/>
      <c r="R771" s="1"/>
      <c r="S771" s="1">
        <v>1</v>
      </c>
    </row>
    <row r="772" ht="36" hidden="1" customHeight="1" spans="1:19">
      <c r="A772" s="1" t="s">
        <v>1084</v>
      </c>
      <c r="B772" s="3" t="s">
        <v>1085</v>
      </c>
      <c r="C772" s="4">
        <v>52434457.1818181</v>
      </c>
      <c r="D772" s="5">
        <v>51910112.61</v>
      </c>
      <c r="E772" s="4">
        <v>1</v>
      </c>
      <c r="F772" s="5">
        <v>51910112.61</v>
      </c>
      <c r="H772" s="1">
        <v>19</v>
      </c>
      <c r="I772" s="6">
        <v>44691</v>
      </c>
      <c r="J772" s="13" t="s">
        <v>1086</v>
      </c>
      <c r="K772" s="1" t="s">
        <v>20</v>
      </c>
      <c r="N772" s="8"/>
      <c r="R772" s="1"/>
      <c r="S772" s="1">
        <v>1</v>
      </c>
    </row>
    <row r="773" ht="18.75" hidden="1" spans="1:19">
      <c r="A773" s="1" t="s">
        <v>1087</v>
      </c>
      <c r="B773" s="3" t="s">
        <v>1088</v>
      </c>
      <c r="H773" s="1">
        <v>3</v>
      </c>
      <c r="I773" s="6">
        <v>44691</v>
      </c>
      <c r="J773" s="13" t="s">
        <v>1089</v>
      </c>
      <c r="K773" s="1" t="s">
        <v>20</v>
      </c>
      <c r="N773" s="8"/>
      <c r="R773" s="1"/>
      <c r="S773" s="1">
        <v>1</v>
      </c>
    </row>
    <row r="774" ht="36" hidden="1" customHeight="1" spans="1:19">
      <c r="A774" s="1" t="s">
        <v>1090</v>
      </c>
      <c r="B774" s="3" t="s">
        <v>1091</v>
      </c>
      <c r="C774" s="4">
        <v>24553337.3673469</v>
      </c>
      <c r="D774" s="5">
        <v>24062270.62</v>
      </c>
      <c r="E774" s="4">
        <v>2</v>
      </c>
      <c r="F774" s="5">
        <v>24062270.62</v>
      </c>
      <c r="H774" s="1">
        <v>5</v>
      </c>
      <c r="I774" s="6">
        <v>44693</v>
      </c>
      <c r="J774" s="13" t="s">
        <v>1092</v>
      </c>
      <c r="K774" s="1" t="s">
        <v>20</v>
      </c>
      <c r="N774" s="8"/>
      <c r="R774" s="1"/>
      <c r="S774" s="1">
        <v>1</v>
      </c>
    </row>
    <row r="775" ht="36" hidden="1" customHeight="1" spans="1:19">
      <c r="A775" s="1" t="s">
        <v>1093</v>
      </c>
      <c r="B775" s="3" t="s">
        <v>1094</v>
      </c>
      <c r="C775" s="4">
        <v>21483527.3572228</v>
      </c>
      <c r="D775" s="5">
        <v>19184789.93</v>
      </c>
      <c r="E775" s="4">
        <v>10.7</v>
      </c>
      <c r="F775" s="5">
        <v>19184789.93</v>
      </c>
      <c r="H775" s="1">
        <v>252</v>
      </c>
      <c r="I775" s="6">
        <v>44693</v>
      </c>
      <c r="J775" s="13" t="s">
        <v>1095</v>
      </c>
      <c r="K775" s="1" t="s">
        <v>20</v>
      </c>
      <c r="N775" s="8"/>
      <c r="R775" s="1"/>
      <c r="S775" s="1">
        <v>1</v>
      </c>
    </row>
    <row r="776" ht="18.75" hidden="1" spans="1:19">
      <c r="A776" s="1" t="s">
        <v>1096</v>
      </c>
      <c r="B776" s="3" t="s">
        <v>1097</v>
      </c>
      <c r="H776" s="1">
        <v>4</v>
      </c>
      <c r="I776" s="6">
        <v>44693</v>
      </c>
      <c r="J776" s="13" t="s">
        <v>1098</v>
      </c>
      <c r="K776" s="1" t="s">
        <v>20</v>
      </c>
      <c r="N776" s="8"/>
      <c r="R776" s="1"/>
      <c r="S776" s="1">
        <v>1</v>
      </c>
    </row>
    <row r="777" ht="36" hidden="1" customHeight="1" spans="1:19">
      <c r="A777" s="1" t="s">
        <v>1099</v>
      </c>
      <c r="B777" s="3" t="s">
        <v>1100</v>
      </c>
      <c r="C777" s="4">
        <v>10078004.8383838</v>
      </c>
      <c r="D777" s="5">
        <v>9977224.79</v>
      </c>
      <c r="E777" s="4">
        <v>1</v>
      </c>
      <c r="F777" s="5">
        <v>9977224.79</v>
      </c>
      <c r="H777" s="1">
        <v>99</v>
      </c>
      <c r="I777" s="6">
        <v>44694</v>
      </c>
      <c r="J777" s="13" t="s">
        <v>1101</v>
      </c>
      <c r="K777" s="1" t="s">
        <v>20</v>
      </c>
      <c r="N777" s="8"/>
      <c r="R777" s="1"/>
      <c r="S777" s="1">
        <v>1</v>
      </c>
    </row>
    <row r="778" ht="36" hidden="1" customHeight="1" spans="1:19">
      <c r="A778" s="1" t="s">
        <v>1102</v>
      </c>
      <c r="B778" s="3" t="s">
        <v>1103</v>
      </c>
      <c r="C778" s="4">
        <v>11597015.3535353</v>
      </c>
      <c r="D778" s="5">
        <v>11481045.2</v>
      </c>
      <c r="E778" s="4">
        <v>1</v>
      </c>
      <c r="F778" s="5">
        <v>11481045.2</v>
      </c>
      <c r="H778" s="1">
        <v>24</v>
      </c>
      <c r="I778" s="6">
        <v>44694</v>
      </c>
      <c r="J778" s="13" t="s">
        <v>1104</v>
      </c>
      <c r="K778" s="1" t="s">
        <v>20</v>
      </c>
      <c r="N778" s="8"/>
      <c r="R778" s="1"/>
      <c r="S778" s="1">
        <v>1</v>
      </c>
    </row>
    <row r="779" ht="36" hidden="1" customHeight="1" spans="1:19">
      <c r="A779" s="1" t="s">
        <v>1105</v>
      </c>
      <c r="B779" s="3" t="s">
        <v>1106</v>
      </c>
      <c r="C779" s="4">
        <v>4308784.25252525</v>
      </c>
      <c r="D779" s="5">
        <v>4265696.41</v>
      </c>
      <c r="E779" s="4">
        <v>1</v>
      </c>
      <c r="F779" s="5">
        <v>4265696.41</v>
      </c>
      <c r="H779" s="1">
        <v>4</v>
      </c>
      <c r="I779" s="6">
        <v>44694</v>
      </c>
      <c r="J779" s="13" t="s">
        <v>1107</v>
      </c>
      <c r="K779" s="1" t="s">
        <v>20</v>
      </c>
      <c r="N779" s="8"/>
      <c r="R779" s="1"/>
      <c r="S779" s="1">
        <v>1</v>
      </c>
    </row>
    <row r="780" ht="18.75" hidden="1" spans="1:19">
      <c r="A780" s="1" t="s">
        <v>1108</v>
      </c>
      <c r="B780" s="3" t="s">
        <v>1109</v>
      </c>
      <c r="H780" s="1">
        <v>4</v>
      </c>
      <c r="I780" s="6">
        <v>44694</v>
      </c>
      <c r="J780" s="13" t="s">
        <v>1110</v>
      </c>
      <c r="K780" s="1" t="s">
        <v>20</v>
      </c>
      <c r="N780" s="8"/>
      <c r="R780" s="1"/>
      <c r="S780" s="1">
        <v>1</v>
      </c>
    </row>
    <row r="781" ht="36" hidden="1" customHeight="1" spans="1:19">
      <c r="A781" s="1" t="s">
        <v>1111</v>
      </c>
      <c r="B781" s="3" t="s">
        <v>1112</v>
      </c>
      <c r="C781" s="4">
        <v>33568686.8469387</v>
      </c>
      <c r="D781" s="5">
        <v>32897313.11</v>
      </c>
      <c r="E781" s="4">
        <v>2</v>
      </c>
      <c r="F781" s="5">
        <v>32897313.11</v>
      </c>
      <c r="H781" s="1">
        <v>4</v>
      </c>
      <c r="I781" s="6">
        <v>44697</v>
      </c>
      <c r="J781" s="13" t="s">
        <v>1113</v>
      </c>
      <c r="K781" s="1" t="s">
        <v>20</v>
      </c>
      <c r="N781" s="8"/>
      <c r="R781" s="1"/>
      <c r="S781" s="1">
        <v>1</v>
      </c>
    </row>
    <row r="782" ht="18.75" hidden="1" spans="2:19">
      <c r="B782" s="3" t="s">
        <v>1114</v>
      </c>
      <c r="H782" s="1">
        <v>4</v>
      </c>
      <c r="I782" s="6">
        <v>44697</v>
      </c>
      <c r="J782" s="13" t="s">
        <v>1115</v>
      </c>
      <c r="K782" s="1" t="s">
        <v>20</v>
      </c>
      <c r="N782" s="8"/>
      <c r="R782" s="1"/>
      <c r="S782" s="1">
        <v>1</v>
      </c>
    </row>
    <row r="783" ht="18.75" hidden="1" spans="2:19">
      <c r="B783" s="3" t="s">
        <v>1116</v>
      </c>
      <c r="H783" s="1">
        <v>4</v>
      </c>
      <c r="I783" s="6">
        <v>44698</v>
      </c>
      <c r="J783" s="13" t="s">
        <v>1117</v>
      </c>
      <c r="K783" s="1" t="s">
        <v>20</v>
      </c>
      <c r="N783" s="8"/>
      <c r="R783" s="1"/>
      <c r="S783" s="1">
        <v>1</v>
      </c>
    </row>
    <row r="784" ht="18.75" hidden="1" spans="1:19">
      <c r="A784" s="1" t="s">
        <v>1118</v>
      </c>
      <c r="B784" s="3" t="s">
        <v>1119</v>
      </c>
      <c r="C784" s="4">
        <v>4870500</v>
      </c>
      <c r="D784" s="5">
        <v>4870500</v>
      </c>
      <c r="F784" s="5">
        <v>4870500</v>
      </c>
      <c r="H784" s="1">
        <v>5</v>
      </c>
      <c r="I784" s="6">
        <v>44698</v>
      </c>
      <c r="J784" s="13" t="s">
        <v>1120</v>
      </c>
      <c r="K784" s="1" t="s">
        <v>20</v>
      </c>
      <c r="N784" s="8"/>
      <c r="R784" s="1"/>
      <c r="S784" s="1">
        <v>1</v>
      </c>
    </row>
    <row r="785" ht="18.75" hidden="1" spans="2:19">
      <c r="B785" s="3" t="s">
        <v>1121</v>
      </c>
      <c r="H785" s="1">
        <v>8</v>
      </c>
      <c r="I785" s="6">
        <v>44698</v>
      </c>
      <c r="J785" s="13" t="s">
        <v>1122</v>
      </c>
      <c r="K785" s="1" t="s">
        <v>20</v>
      </c>
      <c r="N785" s="8"/>
      <c r="R785" s="1"/>
      <c r="S785" s="1">
        <v>1</v>
      </c>
    </row>
    <row r="786" ht="36" hidden="1" customHeight="1" spans="1:19">
      <c r="A786" s="1" t="s">
        <v>1123</v>
      </c>
      <c r="B786" s="3" t="s">
        <v>1124</v>
      </c>
      <c r="C786" s="4">
        <v>27287886.132653</v>
      </c>
      <c r="D786" s="5">
        <v>26742128.41</v>
      </c>
      <c r="E786" s="4">
        <v>2</v>
      </c>
      <c r="F786" s="5">
        <v>26742128.41</v>
      </c>
      <c r="H786" s="1">
        <v>42</v>
      </c>
      <c r="I786" s="6">
        <v>44699</v>
      </c>
      <c r="J786" s="13" t="s">
        <v>1125</v>
      </c>
      <c r="K786" s="1" t="s">
        <v>20</v>
      </c>
      <c r="N786" s="8"/>
      <c r="R786" s="1"/>
      <c r="S786" s="1">
        <v>1</v>
      </c>
    </row>
    <row r="787" ht="36" hidden="1" customHeight="1" spans="1:19">
      <c r="A787" s="1" t="s">
        <v>1126</v>
      </c>
      <c r="B787" s="3" t="s">
        <v>1127</v>
      </c>
      <c r="C787" s="4">
        <v>14459769.0515463</v>
      </c>
      <c r="D787" s="5">
        <v>14025975.98</v>
      </c>
      <c r="E787" s="4">
        <v>3</v>
      </c>
      <c r="F787" s="5">
        <v>14025975.98</v>
      </c>
      <c r="H787" s="1">
        <v>1</v>
      </c>
      <c r="I787" s="6">
        <v>44699</v>
      </c>
      <c r="J787" s="13" t="s">
        <v>1128</v>
      </c>
      <c r="K787" s="1" t="s">
        <v>20</v>
      </c>
      <c r="N787" s="8"/>
      <c r="R787" s="1"/>
      <c r="S787" s="1">
        <v>1</v>
      </c>
    </row>
    <row r="788" ht="36" hidden="1" customHeight="1" spans="1:19">
      <c r="A788" s="1" t="s">
        <v>1129</v>
      </c>
      <c r="B788" s="3" t="s">
        <v>1130</v>
      </c>
      <c r="C788" s="4">
        <v>9722606.09183673</v>
      </c>
      <c r="D788" s="5">
        <v>9528153.97</v>
      </c>
      <c r="E788" s="4">
        <v>2</v>
      </c>
      <c r="F788" s="5">
        <v>9528153.97</v>
      </c>
      <c r="H788" s="1">
        <v>99</v>
      </c>
      <c r="I788" s="6">
        <v>44699</v>
      </c>
      <c r="J788" s="13" t="s">
        <v>1131</v>
      </c>
      <c r="K788" s="1" t="s">
        <v>20</v>
      </c>
      <c r="N788" s="8"/>
      <c r="R788" s="1"/>
      <c r="S788" s="1">
        <v>1</v>
      </c>
    </row>
    <row r="789" ht="36" hidden="1" customHeight="1" spans="1:19">
      <c r="A789" s="1" t="s">
        <v>1132</v>
      </c>
      <c r="B789" s="3" t="s">
        <v>1133</v>
      </c>
      <c r="C789" s="4">
        <v>10954491.196868</v>
      </c>
      <c r="D789" s="5">
        <v>9793315.13</v>
      </c>
      <c r="E789" s="4">
        <v>10.6</v>
      </c>
      <c r="F789" s="5">
        <v>9793315.13</v>
      </c>
      <c r="H789" s="1">
        <v>235</v>
      </c>
      <c r="I789" s="6">
        <v>44699</v>
      </c>
      <c r="J789" s="13" t="s">
        <v>1134</v>
      </c>
      <c r="K789" s="1" t="s">
        <v>20</v>
      </c>
      <c r="N789" s="8"/>
      <c r="R789" s="1"/>
      <c r="S789" s="1">
        <v>1</v>
      </c>
    </row>
    <row r="790" ht="18.75" hidden="1" spans="1:19">
      <c r="A790" s="1" t="s">
        <v>1135</v>
      </c>
      <c r="B790" s="3" t="s">
        <v>1136</v>
      </c>
      <c r="C790" s="4">
        <v>2483318</v>
      </c>
      <c r="D790" s="5">
        <v>2483318</v>
      </c>
      <c r="F790" s="5">
        <v>2483318</v>
      </c>
      <c r="H790" s="1">
        <v>5</v>
      </c>
      <c r="I790" s="6">
        <v>44699</v>
      </c>
      <c r="J790" s="13" t="s">
        <v>1137</v>
      </c>
      <c r="K790" s="1" t="s">
        <v>20</v>
      </c>
      <c r="N790" s="8"/>
      <c r="R790" s="1"/>
      <c r="S790" s="1">
        <v>1</v>
      </c>
    </row>
    <row r="791" ht="36" hidden="1" customHeight="1" spans="1:19">
      <c r="A791" s="1" t="s">
        <v>1138</v>
      </c>
      <c r="B791" s="3" t="s">
        <v>1139</v>
      </c>
      <c r="C791" s="4">
        <v>20691190.2222222</v>
      </c>
      <c r="D791" s="5">
        <v>20484278.32</v>
      </c>
      <c r="E791" s="4">
        <v>1</v>
      </c>
      <c r="F791" s="5">
        <v>20484278.32</v>
      </c>
      <c r="H791" s="1">
        <v>48</v>
      </c>
      <c r="I791" s="6">
        <v>44700</v>
      </c>
      <c r="J791" s="13" t="s">
        <v>1140</v>
      </c>
      <c r="K791" s="1" t="s">
        <v>20</v>
      </c>
      <c r="N791" s="8"/>
      <c r="R791" s="1"/>
      <c r="S791" s="1">
        <v>1</v>
      </c>
    </row>
    <row r="792" ht="36" hidden="1" customHeight="1" spans="1:19">
      <c r="A792" s="1" t="s">
        <v>1141</v>
      </c>
      <c r="B792" s="3" t="s">
        <v>1142</v>
      </c>
      <c r="C792" s="4">
        <v>4923210.41666666</v>
      </c>
      <c r="D792" s="5">
        <v>4489967.9</v>
      </c>
      <c r="E792" s="4">
        <v>8.8</v>
      </c>
      <c r="F792" s="5">
        <v>4489967.9</v>
      </c>
      <c r="H792" s="1">
        <v>89</v>
      </c>
      <c r="I792" s="6">
        <v>44700</v>
      </c>
      <c r="J792" s="13" t="s">
        <v>1143</v>
      </c>
      <c r="K792" s="1" t="s">
        <v>20</v>
      </c>
      <c r="N792" s="8"/>
      <c r="R792" s="1"/>
      <c r="S792" s="1">
        <v>1</v>
      </c>
    </row>
    <row r="793" ht="36" hidden="1" customHeight="1" spans="1:19">
      <c r="A793" s="1" t="s">
        <v>1144</v>
      </c>
      <c r="B793" s="3" t="s">
        <v>1145</v>
      </c>
      <c r="C793" s="4">
        <v>30123340.1282798</v>
      </c>
      <c r="D793" s="5">
        <v>25830764.16</v>
      </c>
      <c r="E793" s="4">
        <v>14.25</v>
      </c>
      <c r="F793" s="5">
        <v>25830764.16</v>
      </c>
      <c r="H793" s="1">
        <v>13</v>
      </c>
      <c r="I793" s="6">
        <v>44701</v>
      </c>
      <c r="J793" s="13" t="s">
        <v>1146</v>
      </c>
      <c r="K793" s="1" t="s">
        <v>20</v>
      </c>
      <c r="N793" s="8"/>
      <c r="R793" s="1"/>
      <c r="S793" s="1">
        <v>1</v>
      </c>
    </row>
    <row r="794" ht="36" hidden="1" customHeight="1" spans="1:19">
      <c r="A794" s="1" t="s">
        <v>1147</v>
      </c>
      <c r="B794" s="3" t="s">
        <v>1148</v>
      </c>
      <c r="C794" s="4">
        <v>6171229.79437229</v>
      </c>
      <c r="D794" s="5">
        <v>5702216.33</v>
      </c>
      <c r="E794" s="4">
        <v>7.6</v>
      </c>
      <c r="F794" s="5">
        <v>5702216.33</v>
      </c>
      <c r="H794" s="1">
        <v>206</v>
      </c>
      <c r="I794" s="6">
        <v>44701</v>
      </c>
      <c r="J794" s="13" t="s">
        <v>1149</v>
      </c>
      <c r="K794" s="1" t="s">
        <v>20</v>
      </c>
      <c r="N794" s="8"/>
      <c r="R794" s="1"/>
      <c r="S794" s="1">
        <v>1</v>
      </c>
    </row>
    <row r="795" ht="18.75" hidden="1" spans="1:19">
      <c r="A795" s="1" t="s">
        <v>1150</v>
      </c>
      <c r="B795" s="3" t="s">
        <v>1151</v>
      </c>
      <c r="C795" s="4">
        <v>2224600</v>
      </c>
      <c r="D795" s="5">
        <v>2224600</v>
      </c>
      <c r="F795" s="5">
        <v>2224600</v>
      </c>
      <c r="H795" s="1">
        <v>3</v>
      </c>
      <c r="I795" s="6">
        <v>44701</v>
      </c>
      <c r="J795" s="13" t="s">
        <v>1152</v>
      </c>
      <c r="K795" s="1" t="s">
        <v>20</v>
      </c>
      <c r="N795" s="8"/>
      <c r="R795" s="1"/>
      <c r="S795" s="1">
        <v>1</v>
      </c>
    </row>
    <row r="796" ht="18.75" hidden="1" spans="1:19">
      <c r="A796" s="1" t="s">
        <v>1153</v>
      </c>
      <c r="B796" s="3" t="s">
        <v>1154</v>
      </c>
      <c r="H796" s="1">
        <v>7</v>
      </c>
      <c r="I796" s="6">
        <v>44701</v>
      </c>
      <c r="J796" s="13" t="s">
        <v>1155</v>
      </c>
      <c r="K796" s="1" t="s">
        <v>20</v>
      </c>
      <c r="N796" s="8"/>
      <c r="R796" s="1"/>
      <c r="S796" s="1">
        <v>1</v>
      </c>
    </row>
    <row r="797" ht="18.75" hidden="1" spans="2:19">
      <c r="B797" s="3" t="s">
        <v>1156</v>
      </c>
      <c r="H797" s="1">
        <v>8</v>
      </c>
      <c r="I797" s="6">
        <v>44701</v>
      </c>
      <c r="J797" s="13" t="s">
        <v>1157</v>
      </c>
      <c r="K797" s="1" t="s">
        <v>20</v>
      </c>
      <c r="N797" s="8"/>
      <c r="R797" s="1"/>
      <c r="S797" s="1">
        <v>1</v>
      </c>
    </row>
    <row r="798" ht="18.75" hidden="1" spans="2:19">
      <c r="B798" s="3" t="s">
        <v>1158</v>
      </c>
      <c r="H798" s="1">
        <v>4</v>
      </c>
      <c r="I798" s="6">
        <v>44701</v>
      </c>
      <c r="J798" s="13" t="s">
        <v>1159</v>
      </c>
      <c r="K798" s="1" t="s">
        <v>20</v>
      </c>
      <c r="N798" s="8"/>
      <c r="R798" s="1"/>
      <c r="S798" s="1">
        <v>1</v>
      </c>
    </row>
    <row r="799" ht="36" hidden="1" customHeight="1" spans="1:19">
      <c r="A799" s="1" t="s">
        <v>1160</v>
      </c>
      <c r="B799" s="3" t="s">
        <v>1161</v>
      </c>
      <c r="C799" s="4">
        <v>4219044.87206823</v>
      </c>
      <c r="D799" s="5">
        <v>3957464.09</v>
      </c>
      <c r="E799" s="4">
        <v>6.2</v>
      </c>
      <c r="F799" s="5">
        <v>3957464.09</v>
      </c>
      <c r="H799" s="1">
        <v>168</v>
      </c>
      <c r="I799" s="6">
        <v>44704</v>
      </c>
      <c r="J799" s="13" t="s">
        <v>1162</v>
      </c>
      <c r="K799" s="1" t="s">
        <v>20</v>
      </c>
      <c r="N799" s="8"/>
      <c r="R799" s="1"/>
      <c r="S799" s="1">
        <v>1</v>
      </c>
    </row>
    <row r="800" ht="36" hidden="1" customHeight="1" spans="1:19">
      <c r="A800" s="1" t="s">
        <v>1163</v>
      </c>
      <c r="B800" s="3" t="s">
        <v>1164</v>
      </c>
      <c r="C800" s="4">
        <v>2511325.99999999</v>
      </c>
      <c r="D800" s="5">
        <v>2272750.03</v>
      </c>
      <c r="E800" s="4">
        <v>9.5</v>
      </c>
      <c r="F800" s="5">
        <v>2272750.03</v>
      </c>
      <c r="H800" s="1">
        <v>10</v>
      </c>
      <c r="I800" s="6">
        <v>44705</v>
      </c>
      <c r="J800" s="13" t="s">
        <v>1165</v>
      </c>
      <c r="K800" s="1" t="s">
        <v>20</v>
      </c>
      <c r="N800" s="8"/>
      <c r="R800" s="1"/>
      <c r="S800" s="1">
        <v>1</v>
      </c>
    </row>
    <row r="801" ht="18.75" hidden="1" spans="2:19">
      <c r="B801" s="3" t="s">
        <v>1166</v>
      </c>
      <c r="H801" s="1">
        <v>6</v>
      </c>
      <c r="I801" s="6">
        <v>44705</v>
      </c>
      <c r="J801" s="13" t="s">
        <v>1167</v>
      </c>
      <c r="K801" s="1" t="s">
        <v>20</v>
      </c>
      <c r="N801" s="8"/>
      <c r="R801" s="1"/>
      <c r="S801" s="1">
        <v>1</v>
      </c>
    </row>
    <row r="802" ht="18.75" hidden="1" spans="1:19">
      <c r="A802" s="1" t="s">
        <v>1168</v>
      </c>
      <c r="B802" s="3" t="s">
        <v>1169</v>
      </c>
      <c r="H802" s="1">
        <v>3</v>
      </c>
      <c r="I802" s="6">
        <v>44706</v>
      </c>
      <c r="J802" s="13" t="s">
        <v>1170</v>
      </c>
      <c r="K802" s="1" t="s">
        <v>20</v>
      </c>
      <c r="N802" s="8"/>
      <c r="R802" s="1"/>
      <c r="S802" s="1">
        <v>1</v>
      </c>
    </row>
    <row r="803" ht="36" hidden="1" customHeight="1" spans="1:19">
      <c r="A803" s="1" t="s">
        <v>1171</v>
      </c>
      <c r="B803" s="3" t="s">
        <v>1172</v>
      </c>
      <c r="C803" s="4">
        <v>6862775.06396588</v>
      </c>
      <c r="D803" s="5">
        <v>6437283.01</v>
      </c>
      <c r="E803" s="4">
        <v>6.2</v>
      </c>
      <c r="F803" s="5">
        <v>6437283.01</v>
      </c>
      <c r="H803" s="1">
        <v>226</v>
      </c>
      <c r="I803" s="6">
        <v>44707</v>
      </c>
      <c r="J803" s="13" t="s">
        <v>1173</v>
      </c>
      <c r="K803" s="1" t="s">
        <v>20</v>
      </c>
      <c r="N803" s="8"/>
      <c r="R803" s="1"/>
      <c r="S803" s="1">
        <v>1</v>
      </c>
    </row>
    <row r="804" ht="36" hidden="1" customHeight="1" spans="1:19">
      <c r="A804" s="1" t="s">
        <v>1174</v>
      </c>
      <c r="B804" s="3" t="s">
        <v>1175</v>
      </c>
      <c r="C804" s="4">
        <v>4925718</v>
      </c>
      <c r="D804" s="5">
        <v>4728689.28</v>
      </c>
      <c r="E804" s="4">
        <v>4</v>
      </c>
      <c r="F804" s="5">
        <v>4728689.28</v>
      </c>
      <c r="H804" s="1">
        <v>125</v>
      </c>
      <c r="I804" s="6">
        <v>44707</v>
      </c>
      <c r="J804" s="13" t="s">
        <v>1176</v>
      </c>
      <c r="K804" s="1" t="s">
        <v>20</v>
      </c>
      <c r="N804" s="8"/>
      <c r="R804" s="1"/>
      <c r="S804" s="1">
        <v>1</v>
      </c>
    </row>
    <row r="805" ht="36" hidden="1" customHeight="1" spans="1:19">
      <c r="A805" s="1" t="s">
        <v>1177</v>
      </c>
      <c r="B805" s="3" t="s">
        <v>1178</v>
      </c>
      <c r="C805" s="4">
        <v>14919498.2783505</v>
      </c>
      <c r="D805" s="5">
        <v>14471913.33</v>
      </c>
      <c r="E805" s="4">
        <v>3</v>
      </c>
      <c r="F805" s="5">
        <v>14471913.33</v>
      </c>
      <c r="H805" s="1">
        <v>7</v>
      </c>
      <c r="I805" s="6">
        <v>44707</v>
      </c>
      <c r="J805" s="13" t="s">
        <v>1179</v>
      </c>
      <c r="K805" s="1" t="s">
        <v>20</v>
      </c>
      <c r="N805" s="8"/>
      <c r="R805" s="1"/>
      <c r="S805" s="1">
        <v>1</v>
      </c>
    </row>
    <row r="806" ht="18.75" hidden="1" spans="2:19">
      <c r="B806" s="3" t="s">
        <v>1180</v>
      </c>
      <c r="H806" s="1">
        <v>0</v>
      </c>
      <c r="I806" s="6">
        <v>44707</v>
      </c>
      <c r="J806" s="13" t="s">
        <v>1181</v>
      </c>
      <c r="K806" s="1" t="s">
        <v>20</v>
      </c>
      <c r="N806" s="8"/>
      <c r="R806" s="1"/>
      <c r="S806" s="1">
        <v>1</v>
      </c>
    </row>
    <row r="807" ht="36" hidden="1" customHeight="1" spans="1:19">
      <c r="A807" s="1" t="s">
        <v>1182</v>
      </c>
      <c r="B807" s="3" t="s">
        <v>1183</v>
      </c>
      <c r="C807" s="4">
        <v>6338453.88951521</v>
      </c>
      <c r="D807" s="5">
        <v>5622208.6</v>
      </c>
      <c r="E807" s="4">
        <v>11.3</v>
      </c>
      <c r="F807" s="5">
        <v>5622208.6</v>
      </c>
      <c r="H807" s="1">
        <v>220</v>
      </c>
      <c r="I807" s="6">
        <v>44708</v>
      </c>
      <c r="J807" s="13" t="s">
        <v>1184</v>
      </c>
      <c r="K807" s="1" t="s">
        <v>20</v>
      </c>
      <c r="N807" s="8"/>
      <c r="R807" s="1"/>
      <c r="S807" s="1">
        <v>1</v>
      </c>
    </row>
    <row r="808" ht="36" hidden="1" customHeight="1" spans="1:19">
      <c r="A808" s="1" t="s">
        <v>1185</v>
      </c>
      <c r="B808" s="3" t="s">
        <v>1186</v>
      </c>
      <c r="C808" s="4">
        <v>8403000.19480519</v>
      </c>
      <c r="D808" s="5">
        <v>7764372.18</v>
      </c>
      <c r="E808" s="4">
        <v>7.6</v>
      </c>
      <c r="F808" s="5">
        <v>7764372.18</v>
      </c>
      <c r="H808" s="1">
        <v>222</v>
      </c>
      <c r="I808" s="6">
        <v>44708</v>
      </c>
      <c r="J808" s="13" t="s">
        <v>1187</v>
      </c>
      <c r="K808" s="1" t="s">
        <v>20</v>
      </c>
      <c r="N808" s="8"/>
      <c r="R808" s="1"/>
      <c r="S808" s="1">
        <v>1</v>
      </c>
    </row>
    <row r="809" ht="18.75" hidden="1" spans="1:19">
      <c r="A809" s="1" t="s">
        <v>1188</v>
      </c>
      <c r="B809" s="3" t="s">
        <v>1189</v>
      </c>
      <c r="C809" s="4">
        <v>2394800</v>
      </c>
      <c r="D809" s="5">
        <v>2394800</v>
      </c>
      <c r="F809" s="5">
        <v>2394800</v>
      </c>
      <c r="H809" s="1">
        <v>4</v>
      </c>
      <c r="I809" s="6">
        <v>44708</v>
      </c>
      <c r="J809" s="13" t="s">
        <v>1190</v>
      </c>
      <c r="K809" s="1" t="s">
        <v>20</v>
      </c>
      <c r="N809" s="8"/>
      <c r="R809" s="1"/>
      <c r="S809" s="1">
        <v>1</v>
      </c>
    </row>
    <row r="810" ht="36" hidden="1" customHeight="1" spans="1:19">
      <c r="A810" s="1" t="s">
        <v>1191</v>
      </c>
      <c r="B810" s="3" t="s">
        <v>1192</v>
      </c>
      <c r="C810" s="4">
        <v>19633037.8723404</v>
      </c>
      <c r="D810" s="5">
        <v>17532302.82</v>
      </c>
      <c r="E810" s="4">
        <v>10.7</v>
      </c>
      <c r="F810" s="5">
        <v>17532302.82</v>
      </c>
      <c r="H810" s="1">
        <v>247</v>
      </c>
      <c r="I810" s="6">
        <v>44711</v>
      </c>
      <c r="J810" s="13" t="s">
        <v>1193</v>
      </c>
      <c r="K810" s="1" t="s">
        <v>20</v>
      </c>
      <c r="N810" s="8"/>
      <c r="R810" s="1"/>
      <c r="S810" s="1">
        <v>1</v>
      </c>
    </row>
    <row r="811" ht="36" hidden="1" customHeight="1" spans="1:19">
      <c r="A811" s="1" t="s">
        <v>1194</v>
      </c>
      <c r="B811" s="3" t="s">
        <v>1195</v>
      </c>
      <c r="C811" s="4">
        <v>5969014.59574468</v>
      </c>
      <c r="D811" s="5">
        <v>5610873.72</v>
      </c>
      <c r="E811" s="4">
        <v>6</v>
      </c>
      <c r="F811" s="5">
        <v>5610873.72</v>
      </c>
      <c r="H811" s="1">
        <v>223</v>
      </c>
      <c r="I811" s="6">
        <v>44711</v>
      </c>
      <c r="J811" s="13" t="s">
        <v>1196</v>
      </c>
      <c r="K811" s="1" t="s">
        <v>20</v>
      </c>
      <c r="N811" s="8"/>
      <c r="R811" s="1"/>
      <c r="S811" s="1">
        <v>1</v>
      </c>
    </row>
    <row r="812" ht="18.75" hidden="1" spans="2:19">
      <c r="B812" s="3" t="s">
        <v>1197</v>
      </c>
      <c r="H812" s="1">
        <v>3</v>
      </c>
      <c r="I812" s="6">
        <v>44711</v>
      </c>
      <c r="J812" s="13" t="s">
        <v>1198</v>
      </c>
      <c r="K812" s="1" t="s">
        <v>20</v>
      </c>
      <c r="N812" s="8"/>
      <c r="R812" s="1"/>
      <c r="S812" s="1">
        <v>1</v>
      </c>
    </row>
    <row r="813" ht="18.75" hidden="1" spans="2:19">
      <c r="B813" s="3" t="s">
        <v>1199</v>
      </c>
      <c r="H813" s="1">
        <v>6</v>
      </c>
      <c r="I813" s="6">
        <v>44711</v>
      </c>
      <c r="J813" s="13" t="s">
        <v>1200</v>
      </c>
      <c r="K813" s="1" t="s">
        <v>20</v>
      </c>
      <c r="N813" s="8"/>
      <c r="R813" s="1"/>
      <c r="S813" s="1">
        <v>1</v>
      </c>
    </row>
    <row r="814" ht="18.75" hidden="1" spans="1:19">
      <c r="A814" s="1" t="s">
        <v>1201</v>
      </c>
      <c r="B814" s="3" t="s">
        <v>1202</v>
      </c>
      <c r="H814" s="1">
        <v>4</v>
      </c>
      <c r="I814" s="6">
        <v>44711</v>
      </c>
      <c r="J814" s="13" t="s">
        <v>1203</v>
      </c>
      <c r="K814" s="1" t="s">
        <v>20</v>
      </c>
      <c r="N814" s="8"/>
      <c r="R814" s="1"/>
      <c r="S814" s="1">
        <v>1</v>
      </c>
    </row>
    <row r="815" ht="18.75" hidden="1" spans="1:19">
      <c r="A815" s="1" t="s">
        <v>1204</v>
      </c>
      <c r="B815" s="3" t="s">
        <v>1205</v>
      </c>
      <c r="H815" s="1">
        <v>5</v>
      </c>
      <c r="I815" s="6">
        <v>44711</v>
      </c>
      <c r="J815" s="13" t="s">
        <v>1206</v>
      </c>
      <c r="K815" s="1" t="s">
        <v>20</v>
      </c>
      <c r="N815" s="8"/>
      <c r="R815" s="1"/>
      <c r="S815" s="1">
        <v>1</v>
      </c>
    </row>
    <row r="816" ht="18.75" hidden="1" spans="2:19">
      <c r="B816" s="3" t="s">
        <v>1207</v>
      </c>
      <c r="H816" s="1">
        <v>7</v>
      </c>
      <c r="I816" s="6">
        <v>44711</v>
      </c>
      <c r="J816" s="13" t="s">
        <v>1208</v>
      </c>
      <c r="K816" s="1" t="s">
        <v>20</v>
      </c>
      <c r="N816" s="8"/>
      <c r="R816" s="1"/>
      <c r="S816" s="1">
        <v>1</v>
      </c>
    </row>
    <row r="817" ht="18.75" hidden="1" spans="1:19">
      <c r="A817" s="1" t="s">
        <v>1209</v>
      </c>
      <c r="B817" s="3" t="s">
        <v>1210</v>
      </c>
      <c r="H817" s="1">
        <v>8</v>
      </c>
      <c r="I817" s="6">
        <v>44711</v>
      </c>
      <c r="J817" s="13" t="s">
        <v>1211</v>
      </c>
      <c r="K817" s="1" t="s">
        <v>20</v>
      </c>
      <c r="N817" s="8"/>
      <c r="R817" s="1"/>
      <c r="S817" s="1">
        <v>1</v>
      </c>
    </row>
    <row r="818" ht="36" hidden="1" customHeight="1" spans="1:19">
      <c r="A818" s="1" t="s">
        <v>1212</v>
      </c>
      <c r="B818" s="3" t="s">
        <v>1213</v>
      </c>
      <c r="C818" s="4">
        <v>8292101.63952225</v>
      </c>
      <c r="D818" s="5">
        <v>7637025.61</v>
      </c>
      <c r="E818" s="4">
        <v>7.9</v>
      </c>
      <c r="F818" s="5">
        <v>7637025.61</v>
      </c>
      <c r="H818" s="1">
        <v>231</v>
      </c>
      <c r="I818" s="6">
        <v>44712</v>
      </c>
      <c r="J818" s="13" t="s">
        <v>1214</v>
      </c>
      <c r="K818" s="1" t="s">
        <v>20</v>
      </c>
      <c r="N818" s="8"/>
      <c r="R818" s="1"/>
      <c r="S818" s="1">
        <v>1</v>
      </c>
    </row>
    <row r="819" ht="36" hidden="1" customHeight="1" spans="1:19">
      <c r="A819" s="1" t="s">
        <v>1215</v>
      </c>
      <c r="B819" s="3" t="s">
        <v>1216</v>
      </c>
      <c r="C819" s="4">
        <v>5327348.73388042</v>
      </c>
      <c r="D819" s="5">
        <v>4544228.47</v>
      </c>
      <c r="E819" s="4">
        <v>14.7</v>
      </c>
      <c r="F819" s="5">
        <v>4544228.47</v>
      </c>
      <c r="H819" s="1">
        <v>167</v>
      </c>
      <c r="I819" s="6">
        <v>44712</v>
      </c>
      <c r="J819" s="13" t="s">
        <v>1217</v>
      </c>
      <c r="K819" s="1" t="s">
        <v>20</v>
      </c>
      <c r="N819" s="8"/>
      <c r="R819" s="1"/>
      <c r="S819" s="1">
        <v>1</v>
      </c>
    </row>
    <row r="820" ht="36" hidden="1" customHeight="1" spans="1:19">
      <c r="A820" s="1" t="s">
        <v>1218</v>
      </c>
      <c r="B820" s="3" t="s">
        <v>1219</v>
      </c>
      <c r="C820" s="4">
        <v>15600941.6739606</v>
      </c>
      <c r="D820" s="5">
        <v>14259260.69</v>
      </c>
      <c r="E820" s="4">
        <v>8.6</v>
      </c>
      <c r="F820" s="5">
        <v>14259260.69</v>
      </c>
      <c r="H820" s="1">
        <v>247</v>
      </c>
      <c r="I820" s="6">
        <v>44712</v>
      </c>
      <c r="J820" s="13" t="s">
        <v>1220</v>
      </c>
      <c r="K820" s="1" t="s">
        <v>20</v>
      </c>
      <c r="N820" s="8"/>
      <c r="R820" s="1"/>
      <c r="S820" s="1">
        <v>1</v>
      </c>
    </row>
    <row r="821" ht="36" hidden="1" customHeight="1" spans="1:19">
      <c r="A821" s="1" t="s">
        <v>1221</v>
      </c>
      <c r="B821" s="3" t="s">
        <v>1222</v>
      </c>
      <c r="C821" s="4">
        <v>41912960.755102</v>
      </c>
      <c r="D821" s="5">
        <v>41074701.54</v>
      </c>
      <c r="E821" s="4">
        <v>2</v>
      </c>
      <c r="F821" s="5">
        <v>41074701.54</v>
      </c>
      <c r="H821" s="1">
        <v>11</v>
      </c>
      <c r="I821" s="6">
        <v>44713</v>
      </c>
      <c r="J821" s="13" t="s">
        <v>1223</v>
      </c>
      <c r="K821" s="1" t="s">
        <v>20</v>
      </c>
      <c r="N821" s="8"/>
      <c r="R821" s="1"/>
      <c r="S821" s="1">
        <v>1</v>
      </c>
    </row>
    <row r="822" ht="18.75" hidden="1" spans="1:19">
      <c r="A822" s="1" t="s">
        <v>1224</v>
      </c>
      <c r="B822" s="3" t="s">
        <v>1225</v>
      </c>
      <c r="H822" s="1">
        <v>4</v>
      </c>
      <c r="I822" s="6">
        <v>44713</v>
      </c>
      <c r="J822" s="13" t="s">
        <v>1226</v>
      </c>
      <c r="K822" s="1" t="s">
        <v>20</v>
      </c>
      <c r="N822" s="8"/>
      <c r="R822" s="1"/>
      <c r="S822" s="1">
        <v>1</v>
      </c>
    </row>
    <row r="823" ht="18.75" hidden="1" spans="1:19">
      <c r="A823" s="1" t="s">
        <v>1227</v>
      </c>
      <c r="B823" s="3" t="s">
        <v>1228</v>
      </c>
      <c r="C823" s="4">
        <v>929040</v>
      </c>
      <c r="D823" s="5">
        <v>929040</v>
      </c>
      <c r="F823" s="5">
        <v>929040</v>
      </c>
      <c r="H823" s="1">
        <v>4</v>
      </c>
      <c r="I823" s="6">
        <v>44713</v>
      </c>
      <c r="J823" s="13" t="s">
        <v>1229</v>
      </c>
      <c r="K823" s="1" t="s">
        <v>20</v>
      </c>
      <c r="N823" s="8"/>
      <c r="R823" s="1"/>
      <c r="S823" s="1">
        <v>1</v>
      </c>
    </row>
    <row r="824" ht="18.75" hidden="1" spans="1:19">
      <c r="A824" s="1" t="s">
        <v>1230</v>
      </c>
      <c r="B824" s="3" t="s">
        <v>1231</v>
      </c>
      <c r="H824" s="1">
        <v>3</v>
      </c>
      <c r="I824" s="6">
        <v>44713</v>
      </c>
      <c r="J824" s="13" t="s">
        <v>1232</v>
      </c>
      <c r="K824" s="1" t="s">
        <v>20</v>
      </c>
      <c r="N824" s="8"/>
      <c r="R824" s="1"/>
      <c r="S824" s="1">
        <v>1</v>
      </c>
    </row>
    <row r="825" ht="36" hidden="1" customHeight="1" spans="1:19">
      <c r="A825" s="1" t="s">
        <v>1233</v>
      </c>
      <c r="B825" s="3" t="s">
        <v>1234</v>
      </c>
      <c r="C825" s="4">
        <v>127792411.997896</v>
      </c>
      <c r="D825" s="5">
        <v>121530583.81</v>
      </c>
      <c r="E825" s="4">
        <v>4.9</v>
      </c>
      <c r="F825" s="5">
        <v>121530583.81</v>
      </c>
      <c r="H825" s="1">
        <v>52</v>
      </c>
      <c r="I825" s="6">
        <v>44714</v>
      </c>
      <c r="J825" s="13" t="s">
        <v>1235</v>
      </c>
      <c r="K825" s="1" t="s">
        <v>20</v>
      </c>
      <c r="N825" s="8"/>
      <c r="R825" s="1"/>
      <c r="S825" s="1">
        <v>1</v>
      </c>
    </row>
    <row r="826" ht="36" hidden="1" customHeight="1" spans="1:19">
      <c r="A826" s="1" t="s">
        <v>1236</v>
      </c>
      <c r="B826" s="3" t="s">
        <v>1237</v>
      </c>
      <c r="C826" s="4">
        <v>73680286.1466942</v>
      </c>
      <c r="D826" s="5">
        <v>71322516.99</v>
      </c>
      <c r="E826" s="4">
        <v>3.2</v>
      </c>
      <c r="F826" s="5">
        <v>71322516.99</v>
      </c>
      <c r="H826" s="1">
        <v>90</v>
      </c>
      <c r="I826" s="6">
        <v>44714</v>
      </c>
      <c r="J826" s="13" t="s">
        <v>1238</v>
      </c>
      <c r="K826" s="1" t="s">
        <v>20</v>
      </c>
      <c r="N826" s="8"/>
      <c r="R826" s="1"/>
      <c r="S826" s="1">
        <v>1</v>
      </c>
    </row>
    <row r="827" ht="18.75" hidden="1" spans="1:19">
      <c r="A827" s="1" t="s">
        <v>1239</v>
      </c>
      <c r="B827" s="3" t="s">
        <v>1240</v>
      </c>
      <c r="H827" s="1">
        <v>90</v>
      </c>
      <c r="I827" s="6">
        <v>44714</v>
      </c>
      <c r="J827" s="13" t="s">
        <v>1241</v>
      </c>
      <c r="K827" s="1" t="s">
        <v>20</v>
      </c>
      <c r="N827" s="8"/>
      <c r="R827" s="1"/>
      <c r="S827" s="1">
        <v>1</v>
      </c>
    </row>
    <row r="828" ht="18.75" hidden="1" spans="1:19">
      <c r="A828" s="1" t="s">
        <v>1242</v>
      </c>
      <c r="B828" s="3" t="s">
        <v>1243</v>
      </c>
      <c r="H828" s="1">
        <v>6</v>
      </c>
      <c r="I828" s="6">
        <v>44714</v>
      </c>
      <c r="J828" s="13" t="s">
        <v>1244</v>
      </c>
      <c r="K828" s="1" t="s">
        <v>20</v>
      </c>
      <c r="N828" s="8"/>
      <c r="R828" s="1"/>
      <c r="S828" s="1">
        <v>1</v>
      </c>
    </row>
    <row r="829" ht="18.75" hidden="1" spans="1:19">
      <c r="A829" s="1" t="s">
        <v>1245</v>
      </c>
      <c r="B829" s="3" t="s">
        <v>1246</v>
      </c>
      <c r="C829" s="4">
        <v>2200000</v>
      </c>
      <c r="D829" s="5">
        <v>2200000</v>
      </c>
      <c r="F829" s="5">
        <v>2200000</v>
      </c>
      <c r="H829" s="1">
        <v>3</v>
      </c>
      <c r="I829" s="6">
        <v>44718</v>
      </c>
      <c r="J829" s="13" t="s">
        <v>1247</v>
      </c>
      <c r="K829" s="1" t="s">
        <v>20</v>
      </c>
      <c r="N829" s="8"/>
      <c r="R829" s="1"/>
      <c r="S829" s="1">
        <v>1</v>
      </c>
    </row>
    <row r="830" ht="36" hidden="1" customHeight="1" spans="1:19">
      <c r="A830" s="1" t="s">
        <v>1248</v>
      </c>
      <c r="B830" s="3" t="s">
        <v>1249</v>
      </c>
      <c r="C830" s="4">
        <v>155142743.156779</v>
      </c>
      <c r="D830" s="5">
        <v>146454749.54</v>
      </c>
      <c r="E830" s="4">
        <v>5.6</v>
      </c>
      <c r="F830" s="5">
        <v>146454749.54</v>
      </c>
      <c r="H830" s="1">
        <v>101</v>
      </c>
      <c r="I830" s="6">
        <v>44719</v>
      </c>
      <c r="J830" s="13" t="s">
        <v>1250</v>
      </c>
      <c r="K830" s="1" t="s">
        <v>20</v>
      </c>
      <c r="N830" s="8"/>
      <c r="R830" s="1"/>
      <c r="S830" s="1">
        <v>1</v>
      </c>
    </row>
    <row r="831" ht="18.75" hidden="1" spans="1:19">
      <c r="A831" s="1" t="s">
        <v>1251</v>
      </c>
      <c r="B831" s="3" t="s">
        <v>1252</v>
      </c>
      <c r="H831" s="1">
        <v>6</v>
      </c>
      <c r="I831" s="6">
        <v>44720</v>
      </c>
      <c r="J831" s="13" t="s">
        <v>1253</v>
      </c>
      <c r="K831" s="1" t="s">
        <v>20</v>
      </c>
      <c r="N831" s="8"/>
      <c r="R831" s="1"/>
      <c r="S831" s="1">
        <v>1</v>
      </c>
    </row>
    <row r="832" ht="36" hidden="1" customHeight="1" spans="1:19">
      <c r="A832" s="1" t="s">
        <v>1254</v>
      </c>
      <c r="B832" s="3" t="s">
        <v>1255</v>
      </c>
      <c r="C832" s="4">
        <v>4380332.00207468</v>
      </c>
      <c r="D832" s="5">
        <v>4222640.05</v>
      </c>
      <c r="E832" s="4">
        <v>3.6</v>
      </c>
      <c r="F832" s="5">
        <v>4222640.05</v>
      </c>
      <c r="H832" s="1">
        <v>74</v>
      </c>
      <c r="I832" s="6">
        <v>44721</v>
      </c>
      <c r="J832" s="13" t="s">
        <v>1256</v>
      </c>
      <c r="K832" s="1" t="s">
        <v>20</v>
      </c>
      <c r="N832" s="8"/>
      <c r="R832" s="1"/>
      <c r="S832" s="1">
        <v>1</v>
      </c>
    </row>
    <row r="833" ht="18.75" hidden="1" spans="1:19">
      <c r="A833" s="1" t="s">
        <v>1257</v>
      </c>
      <c r="B833" s="3" t="s">
        <v>1258</v>
      </c>
      <c r="C833" s="4">
        <v>31361965.67</v>
      </c>
      <c r="D833" s="5">
        <v>31361965.67</v>
      </c>
      <c r="F833" s="5">
        <v>31361965.67</v>
      </c>
      <c r="H833" s="1">
        <v>113</v>
      </c>
      <c r="I833" s="6">
        <v>44721</v>
      </c>
      <c r="J833" s="13" t="s">
        <v>1259</v>
      </c>
      <c r="K833" s="1" t="s">
        <v>20</v>
      </c>
      <c r="N833" s="8"/>
      <c r="R833" s="1"/>
      <c r="S833" s="1">
        <v>1</v>
      </c>
    </row>
    <row r="834" ht="36" hidden="1" customHeight="1" spans="1:19">
      <c r="A834" s="1" t="s">
        <v>1260</v>
      </c>
      <c r="B834" s="3" t="s">
        <v>1261</v>
      </c>
      <c r="C834" s="4">
        <v>78149378.4478935</v>
      </c>
      <c r="D834" s="5">
        <v>70490739.36</v>
      </c>
      <c r="E834" s="4">
        <v>9.8</v>
      </c>
      <c r="F834" s="5">
        <v>70490739.36</v>
      </c>
      <c r="H834" s="1">
        <v>76</v>
      </c>
      <c r="I834" s="6">
        <v>44722</v>
      </c>
      <c r="J834" s="13" t="s">
        <v>1262</v>
      </c>
      <c r="K834" s="1" t="s">
        <v>20</v>
      </c>
      <c r="N834" s="8"/>
      <c r="R834" s="1"/>
      <c r="S834" s="1">
        <v>1</v>
      </c>
    </row>
    <row r="835" ht="36" hidden="1" customHeight="1" spans="1:19">
      <c r="A835" s="1" t="s">
        <v>1263</v>
      </c>
      <c r="B835" s="3" t="s">
        <v>1261</v>
      </c>
      <c r="C835" s="4">
        <v>78149378.4478935</v>
      </c>
      <c r="D835" s="5">
        <v>70490739.36</v>
      </c>
      <c r="E835" s="4">
        <v>9.8</v>
      </c>
      <c r="F835" s="5">
        <v>70490739.36</v>
      </c>
      <c r="H835" s="1">
        <v>76</v>
      </c>
      <c r="I835" s="6">
        <v>44722</v>
      </c>
      <c r="J835" s="13" t="s">
        <v>1264</v>
      </c>
      <c r="K835" s="1" t="s">
        <v>1265</v>
      </c>
      <c r="N835" s="8"/>
      <c r="R835" s="1"/>
      <c r="S835" s="1">
        <v>1</v>
      </c>
    </row>
    <row r="836" ht="36" hidden="1" customHeight="1" spans="1:19">
      <c r="A836" s="1" t="s">
        <v>1266</v>
      </c>
      <c r="B836" s="3" t="s">
        <v>1267</v>
      </c>
      <c r="C836" s="4">
        <v>7010790.74489795</v>
      </c>
      <c r="D836" s="5">
        <v>6870574.93</v>
      </c>
      <c r="E836" s="4">
        <v>2</v>
      </c>
      <c r="F836" s="5">
        <v>6870574.93</v>
      </c>
      <c r="H836" s="1">
        <v>83</v>
      </c>
      <c r="I836" s="6">
        <v>44722</v>
      </c>
      <c r="J836" s="13" t="s">
        <v>1268</v>
      </c>
      <c r="K836" s="1" t="s">
        <v>20</v>
      </c>
      <c r="N836" s="8"/>
      <c r="R836" s="1"/>
      <c r="S836" s="1">
        <v>1</v>
      </c>
    </row>
    <row r="837" ht="36" hidden="1" customHeight="1" spans="1:19">
      <c r="A837" s="1" t="s">
        <v>1269</v>
      </c>
      <c r="B837" s="3" t="s">
        <v>1270</v>
      </c>
      <c r="C837" s="4">
        <v>14743623.9565217</v>
      </c>
      <c r="D837" s="5">
        <v>13564134.04</v>
      </c>
      <c r="E837" s="4">
        <v>8</v>
      </c>
      <c r="F837" s="5">
        <v>13564134.04</v>
      </c>
      <c r="H837" s="1">
        <v>137</v>
      </c>
      <c r="I837" s="6">
        <v>44722</v>
      </c>
      <c r="J837" s="13" t="s">
        <v>1271</v>
      </c>
      <c r="K837" s="1" t="s">
        <v>20</v>
      </c>
      <c r="N837" s="8"/>
      <c r="R837" s="1"/>
      <c r="S837" s="1">
        <v>1</v>
      </c>
    </row>
    <row r="838" ht="36" hidden="1" customHeight="1" spans="1:19">
      <c r="A838" s="1" t="s">
        <v>1272</v>
      </c>
      <c r="B838" s="3" t="s">
        <v>1273</v>
      </c>
      <c r="C838" s="4">
        <v>1815615.99526066</v>
      </c>
      <c r="D838" s="5">
        <v>1532379.9</v>
      </c>
      <c r="E838" s="4">
        <v>15.6</v>
      </c>
      <c r="F838" s="5">
        <v>1532379.9</v>
      </c>
      <c r="H838" s="1">
        <v>57</v>
      </c>
      <c r="I838" s="6">
        <v>44725</v>
      </c>
      <c r="J838" s="13" t="s">
        <v>1274</v>
      </c>
      <c r="K838" s="1" t="s">
        <v>20</v>
      </c>
      <c r="N838" s="8"/>
      <c r="R838" s="1"/>
      <c r="S838" s="1">
        <v>1</v>
      </c>
    </row>
    <row r="839" ht="36" hidden="1" customHeight="1" spans="1:19">
      <c r="A839" s="1" t="s">
        <v>1275</v>
      </c>
      <c r="B839" s="3" t="s">
        <v>1276</v>
      </c>
      <c r="C839" s="4">
        <v>2820912</v>
      </c>
      <c r="D839" s="5">
        <v>2595239.04</v>
      </c>
      <c r="E839" s="4">
        <v>8</v>
      </c>
      <c r="F839" s="5">
        <v>2595239.04</v>
      </c>
      <c r="H839" s="1">
        <v>54</v>
      </c>
      <c r="I839" s="6">
        <v>44725</v>
      </c>
      <c r="J839" s="13" t="s">
        <v>1277</v>
      </c>
      <c r="K839" s="1" t="s">
        <v>1265</v>
      </c>
      <c r="N839" s="8"/>
      <c r="R839" s="1"/>
      <c r="S839" s="1">
        <v>1</v>
      </c>
    </row>
    <row r="840" ht="18.75" hidden="1" spans="1:19">
      <c r="A840" s="1" t="s">
        <v>1278</v>
      </c>
      <c r="B840" s="3" t="s">
        <v>1279</v>
      </c>
      <c r="H840" s="1">
        <v>3</v>
      </c>
      <c r="I840" s="6">
        <v>44725</v>
      </c>
      <c r="J840" s="13" t="s">
        <v>1280</v>
      </c>
      <c r="K840" s="1" t="s">
        <v>20</v>
      </c>
      <c r="N840" s="8"/>
      <c r="R840" s="1"/>
      <c r="S840" s="1">
        <v>1</v>
      </c>
    </row>
    <row r="841" ht="36" hidden="1" customHeight="1" spans="1:19">
      <c r="A841" s="1" t="s">
        <v>1281</v>
      </c>
      <c r="B841" s="3" t="s">
        <v>1276</v>
      </c>
      <c r="C841" s="4">
        <v>2820912</v>
      </c>
      <c r="D841" s="5">
        <v>2595239.04</v>
      </c>
      <c r="E841" s="4">
        <v>8</v>
      </c>
      <c r="F841" s="5">
        <v>2595239.04</v>
      </c>
      <c r="H841" s="1">
        <v>54</v>
      </c>
      <c r="I841" s="6">
        <v>44726</v>
      </c>
      <c r="J841" s="13" t="s">
        <v>1282</v>
      </c>
      <c r="K841" s="1" t="s">
        <v>20</v>
      </c>
      <c r="N841" s="8"/>
      <c r="R841" s="1"/>
      <c r="S841" s="1">
        <v>1</v>
      </c>
    </row>
    <row r="842" ht="36" hidden="1" customHeight="1" spans="1:19">
      <c r="A842" s="1" t="s">
        <v>1283</v>
      </c>
      <c r="B842" s="3" t="s">
        <v>1284</v>
      </c>
      <c r="C842" s="4">
        <v>4498659.71031286</v>
      </c>
      <c r="D842" s="5">
        <v>3882343.33</v>
      </c>
      <c r="E842" s="4">
        <v>13.7</v>
      </c>
      <c r="F842" s="5">
        <v>3882343.33</v>
      </c>
      <c r="H842" s="1">
        <v>148</v>
      </c>
      <c r="I842" s="6">
        <v>44726</v>
      </c>
      <c r="J842" s="13" t="s">
        <v>1285</v>
      </c>
      <c r="K842" s="1" t="s">
        <v>20</v>
      </c>
      <c r="N842" s="8"/>
      <c r="R842" s="1"/>
      <c r="S842" s="1">
        <v>1</v>
      </c>
    </row>
    <row r="843" ht="36" hidden="1" customHeight="1" spans="1:19">
      <c r="A843" s="1" t="s">
        <v>1286</v>
      </c>
      <c r="B843" s="3" t="s">
        <v>1287</v>
      </c>
      <c r="C843" s="4">
        <v>4864837.11843711</v>
      </c>
      <c r="D843" s="5">
        <v>3984301.6</v>
      </c>
      <c r="E843" s="4">
        <v>18.1</v>
      </c>
      <c r="F843" s="5">
        <v>3984301.6</v>
      </c>
      <c r="H843" s="1">
        <v>129</v>
      </c>
      <c r="I843" s="6">
        <v>44726</v>
      </c>
      <c r="J843" s="13" t="s">
        <v>1288</v>
      </c>
      <c r="K843" s="1" t="s">
        <v>20</v>
      </c>
      <c r="N843" s="8"/>
      <c r="R843" s="1"/>
      <c r="S843" s="1">
        <v>1</v>
      </c>
    </row>
    <row r="844" ht="36" hidden="1" customHeight="1" spans="1:19">
      <c r="A844" s="1" t="s">
        <v>1289</v>
      </c>
      <c r="B844" s="3" t="s">
        <v>1290</v>
      </c>
      <c r="C844" s="4">
        <v>50464201.6630434</v>
      </c>
      <c r="D844" s="5">
        <v>46427065.53</v>
      </c>
      <c r="E844" s="4">
        <v>8</v>
      </c>
      <c r="F844" s="5">
        <v>46427065.53</v>
      </c>
      <c r="H844" s="1">
        <v>152</v>
      </c>
      <c r="I844" s="6">
        <v>44726</v>
      </c>
      <c r="J844" s="13" t="s">
        <v>1291</v>
      </c>
      <c r="K844" s="1" t="s">
        <v>20</v>
      </c>
      <c r="N844" s="8"/>
      <c r="R844" s="1"/>
      <c r="S844" s="1">
        <v>1</v>
      </c>
    </row>
    <row r="845" ht="36" hidden="1" customHeight="1" spans="1:19">
      <c r="A845" s="1" t="s">
        <v>1292</v>
      </c>
      <c r="B845" s="3" t="s">
        <v>1293</v>
      </c>
      <c r="C845" s="4">
        <v>4850289.00321543</v>
      </c>
      <c r="D845" s="5">
        <v>4525319.64</v>
      </c>
      <c r="E845" s="4">
        <v>6.7</v>
      </c>
      <c r="F845" s="5">
        <v>4525319.64</v>
      </c>
      <c r="H845" s="1">
        <v>73</v>
      </c>
      <c r="I845" s="6">
        <v>44726</v>
      </c>
      <c r="J845" s="13" t="s">
        <v>1294</v>
      </c>
      <c r="K845" s="1" t="s">
        <v>20</v>
      </c>
      <c r="N845" s="8"/>
      <c r="R845" s="1"/>
      <c r="S845" s="1">
        <v>1</v>
      </c>
    </row>
    <row r="846" ht="36" hidden="1" customHeight="1" spans="1:19">
      <c r="A846" s="1" t="s">
        <v>1295</v>
      </c>
      <c r="B846" s="3" t="s">
        <v>1296</v>
      </c>
      <c r="C846" s="4">
        <v>7977766.06256742</v>
      </c>
      <c r="D846" s="5">
        <v>7395389.14</v>
      </c>
      <c r="E846" s="4">
        <v>7.3</v>
      </c>
      <c r="F846" s="5">
        <v>7395389.14</v>
      </c>
      <c r="H846" s="1">
        <v>150</v>
      </c>
      <c r="I846" s="6">
        <v>44727</v>
      </c>
      <c r="J846" s="13" t="s">
        <v>1297</v>
      </c>
      <c r="K846" s="1" t="s">
        <v>20</v>
      </c>
      <c r="N846" s="8"/>
      <c r="R846" s="1"/>
      <c r="S846" s="1">
        <v>1</v>
      </c>
    </row>
    <row r="847" ht="36" hidden="1" customHeight="1" spans="1:19">
      <c r="A847" s="1" t="s">
        <v>1298</v>
      </c>
      <c r="B847" s="3" t="s">
        <v>1299</v>
      </c>
      <c r="C847" s="4">
        <v>4887600.39045553</v>
      </c>
      <c r="D847" s="5">
        <v>4506367.56</v>
      </c>
      <c r="E847" s="4">
        <v>7.8</v>
      </c>
      <c r="F847" s="5">
        <v>4506367.56</v>
      </c>
      <c r="H847" s="1">
        <v>104</v>
      </c>
      <c r="I847" s="6">
        <v>44727</v>
      </c>
      <c r="J847" s="13" t="s">
        <v>1300</v>
      </c>
      <c r="K847" s="1" t="s">
        <v>20</v>
      </c>
      <c r="N847" s="8"/>
      <c r="R847" s="1"/>
      <c r="S847" s="1">
        <v>1</v>
      </c>
    </row>
    <row r="848" ht="18.75" hidden="1" spans="1:19">
      <c r="A848" s="1" t="s">
        <v>1301</v>
      </c>
      <c r="B848" s="3" t="s">
        <v>1302</v>
      </c>
      <c r="H848" s="1">
        <v>4</v>
      </c>
      <c r="I848" s="6">
        <v>44727</v>
      </c>
      <c r="J848" s="13" t="s">
        <v>1303</v>
      </c>
      <c r="K848" s="1" t="s">
        <v>20</v>
      </c>
      <c r="N848" s="8"/>
      <c r="R848" s="1"/>
      <c r="S848" s="1">
        <v>1</v>
      </c>
    </row>
    <row r="849" ht="18.75" hidden="1" spans="1:19">
      <c r="A849" s="1" t="s">
        <v>1304</v>
      </c>
      <c r="B849" s="3" t="s">
        <v>1305</v>
      </c>
      <c r="H849" s="1">
        <v>10</v>
      </c>
      <c r="I849" s="6">
        <v>44727</v>
      </c>
      <c r="J849" s="13" t="s">
        <v>1306</v>
      </c>
      <c r="K849" s="1" t="s">
        <v>20</v>
      </c>
      <c r="N849" s="8"/>
      <c r="R849" s="1"/>
      <c r="S849" s="1">
        <v>1</v>
      </c>
    </row>
    <row r="850" ht="36" hidden="1" customHeight="1" spans="1:19">
      <c r="A850" s="1" t="s">
        <v>1307</v>
      </c>
      <c r="B850" s="3" t="s">
        <v>1308</v>
      </c>
      <c r="C850" s="4">
        <v>4345055.25695931</v>
      </c>
      <c r="D850" s="5">
        <v>4058281.61</v>
      </c>
      <c r="E850" s="4">
        <v>6.6</v>
      </c>
      <c r="F850" s="5">
        <v>4058281.61</v>
      </c>
      <c r="H850" s="1">
        <v>105</v>
      </c>
      <c r="I850" s="6">
        <v>44728</v>
      </c>
      <c r="J850" s="13" t="s">
        <v>1309</v>
      </c>
      <c r="K850" s="1" t="s">
        <v>20</v>
      </c>
      <c r="N850" s="8"/>
      <c r="R850" s="1"/>
      <c r="S850" s="1">
        <v>1</v>
      </c>
    </row>
    <row r="851" ht="36" hidden="1" customHeight="1" spans="1:19">
      <c r="A851" s="1" t="s">
        <v>1310</v>
      </c>
      <c r="B851" s="3" t="s">
        <v>1299</v>
      </c>
      <c r="C851" s="4">
        <v>4887600.39045553</v>
      </c>
      <c r="D851" s="5">
        <v>4506367.56</v>
      </c>
      <c r="E851" s="4">
        <v>7.8</v>
      </c>
      <c r="F851" s="5">
        <v>4506367.56</v>
      </c>
      <c r="H851" s="1">
        <v>104</v>
      </c>
      <c r="I851" s="6">
        <v>44728</v>
      </c>
      <c r="J851" s="13" t="s">
        <v>1311</v>
      </c>
      <c r="K851" s="1" t="s">
        <v>1265</v>
      </c>
      <c r="N851" s="8"/>
      <c r="R851" s="1"/>
      <c r="S851" s="1">
        <v>1</v>
      </c>
    </row>
    <row r="852" ht="18.75" hidden="1" spans="1:19">
      <c r="A852" s="1" t="s">
        <v>1312</v>
      </c>
      <c r="B852" s="3" t="s">
        <v>1313</v>
      </c>
      <c r="H852" s="1">
        <v>5</v>
      </c>
      <c r="I852" s="6">
        <v>44728</v>
      </c>
      <c r="J852" s="13" t="s">
        <v>1314</v>
      </c>
      <c r="K852" s="1" t="s">
        <v>20</v>
      </c>
      <c r="N852" s="8"/>
      <c r="R852" s="1"/>
      <c r="S852" s="1">
        <v>1</v>
      </c>
    </row>
    <row r="853" ht="36" hidden="1" customHeight="1" spans="1:19">
      <c r="A853" s="1" t="s">
        <v>1315</v>
      </c>
      <c r="B853" s="3" t="s">
        <v>1316</v>
      </c>
      <c r="C853" s="4">
        <v>4307225.5089192</v>
      </c>
      <c r="D853" s="5">
        <v>4104785.91</v>
      </c>
      <c r="E853" s="4">
        <v>4.7</v>
      </c>
      <c r="F853" s="5">
        <v>4104785.91</v>
      </c>
      <c r="H853" s="1">
        <v>70</v>
      </c>
      <c r="I853" s="6">
        <v>44729</v>
      </c>
      <c r="J853" s="13" t="s">
        <v>1317</v>
      </c>
      <c r="K853" s="1" t="s">
        <v>20</v>
      </c>
      <c r="N853" s="8"/>
      <c r="R853" s="1"/>
      <c r="S853" s="1">
        <v>1</v>
      </c>
    </row>
    <row r="854" ht="36" hidden="1" customHeight="1" spans="1:19">
      <c r="A854" s="1" t="s">
        <v>1318</v>
      </c>
      <c r="B854" s="3" t="s">
        <v>1316</v>
      </c>
      <c r="C854" s="4">
        <v>4307225.5089192</v>
      </c>
      <c r="D854" s="5">
        <v>4104785.91</v>
      </c>
      <c r="E854" s="4">
        <v>4.7</v>
      </c>
      <c r="F854" s="5">
        <v>4104785.91</v>
      </c>
      <c r="H854" s="1">
        <v>70</v>
      </c>
      <c r="I854" s="6">
        <v>44729</v>
      </c>
      <c r="J854" s="13" t="s">
        <v>1319</v>
      </c>
      <c r="K854" s="1" t="s">
        <v>1320</v>
      </c>
      <c r="N854" s="8"/>
      <c r="R854" s="1"/>
      <c r="S854" s="1">
        <v>1</v>
      </c>
    </row>
    <row r="855" ht="36" hidden="1" customHeight="1" spans="1:19">
      <c r="A855" s="1" t="s">
        <v>1321</v>
      </c>
      <c r="B855" s="3" t="s">
        <v>1322</v>
      </c>
      <c r="C855" s="4">
        <v>5491642.00483091</v>
      </c>
      <c r="D855" s="5">
        <v>4547079.58</v>
      </c>
      <c r="E855" s="4">
        <v>17.2</v>
      </c>
      <c r="F855" s="5">
        <v>4547079.58</v>
      </c>
      <c r="H855" s="1">
        <v>144</v>
      </c>
      <c r="I855" s="6">
        <v>44729</v>
      </c>
      <c r="J855" s="13" t="s">
        <v>1323</v>
      </c>
      <c r="K855" s="1" t="s">
        <v>20</v>
      </c>
      <c r="N855" s="8"/>
      <c r="R855" s="1"/>
      <c r="S855" s="1">
        <v>1</v>
      </c>
    </row>
    <row r="856" ht="18.75" hidden="1" spans="1:19">
      <c r="A856" s="1" t="s">
        <v>1324</v>
      </c>
      <c r="B856" s="3" t="s">
        <v>1325</v>
      </c>
      <c r="H856" s="1">
        <v>4</v>
      </c>
      <c r="I856" s="6">
        <v>44729</v>
      </c>
      <c r="J856" s="13" t="s">
        <v>1326</v>
      </c>
      <c r="K856" s="1" t="s">
        <v>20</v>
      </c>
      <c r="N856" s="8"/>
      <c r="R856" s="1"/>
      <c r="S856" s="1">
        <v>1</v>
      </c>
    </row>
    <row r="857" ht="18.75" hidden="1" spans="1:19">
      <c r="A857" s="1" t="s">
        <v>1327</v>
      </c>
      <c r="B857" s="3" t="s">
        <v>1328</v>
      </c>
      <c r="H857" s="1">
        <v>10</v>
      </c>
      <c r="I857" s="6">
        <v>44729</v>
      </c>
      <c r="J857" s="13" t="s">
        <v>1329</v>
      </c>
      <c r="K857" s="1" t="s">
        <v>20</v>
      </c>
      <c r="N857" s="8"/>
      <c r="R857" s="1"/>
      <c r="S857" s="1">
        <v>1</v>
      </c>
    </row>
    <row r="858" ht="36" hidden="1" customHeight="1" spans="2:19">
      <c r="B858" s="3" t="s">
        <v>1330</v>
      </c>
      <c r="C858" s="4">
        <v>20355755.2325581</v>
      </c>
      <c r="D858" s="5">
        <v>19256544.45</v>
      </c>
      <c r="E858" s="4">
        <v>5.4</v>
      </c>
      <c r="F858" s="5">
        <v>19256544.45</v>
      </c>
      <c r="H858" s="1">
        <v>171</v>
      </c>
      <c r="I858" s="6">
        <v>44730</v>
      </c>
      <c r="J858" s="13" t="s">
        <v>1331</v>
      </c>
      <c r="K858" s="1" t="s">
        <v>20</v>
      </c>
      <c r="N858" s="8"/>
      <c r="R858" s="1"/>
      <c r="S858" s="1">
        <v>1</v>
      </c>
    </row>
    <row r="859" ht="36" hidden="1" customHeight="1" spans="1:19">
      <c r="A859" s="1" t="s">
        <v>1332</v>
      </c>
      <c r="B859" s="3" t="s">
        <v>1333</v>
      </c>
      <c r="C859" s="4">
        <v>28897605.8168574</v>
      </c>
      <c r="D859" s="5">
        <v>27770599.19</v>
      </c>
      <c r="E859" s="4">
        <v>3.9</v>
      </c>
      <c r="F859" s="5">
        <v>27770599.19</v>
      </c>
      <c r="H859" s="1">
        <v>138</v>
      </c>
      <c r="I859" s="6">
        <v>44732</v>
      </c>
      <c r="J859" s="13" t="s">
        <v>1334</v>
      </c>
      <c r="K859" s="1" t="s">
        <v>20</v>
      </c>
      <c r="N859" s="8"/>
      <c r="R859" s="1"/>
      <c r="S859" s="1">
        <v>1</v>
      </c>
    </row>
    <row r="860" ht="36" hidden="1" customHeight="1" spans="1:19">
      <c r="A860" s="1" t="s">
        <v>1335</v>
      </c>
      <c r="B860" s="3" t="s">
        <v>1336</v>
      </c>
      <c r="C860" s="4">
        <v>6871846.99677072</v>
      </c>
      <c r="D860" s="5">
        <v>6383945.86</v>
      </c>
      <c r="E860" s="4">
        <v>7.1</v>
      </c>
      <c r="F860" s="5">
        <v>6383945.86</v>
      </c>
      <c r="H860" s="1">
        <v>108</v>
      </c>
      <c r="I860" s="6">
        <v>44732</v>
      </c>
      <c r="J860" s="13" t="s">
        <v>1337</v>
      </c>
      <c r="K860" s="1" t="s">
        <v>20</v>
      </c>
      <c r="N860" s="8"/>
      <c r="R860" s="1"/>
      <c r="S860" s="1">
        <v>1</v>
      </c>
    </row>
    <row r="861" ht="18.75" hidden="1" spans="1:19">
      <c r="A861" s="1" t="s">
        <v>1338</v>
      </c>
      <c r="B861" s="3" t="s">
        <v>1339</v>
      </c>
      <c r="H861" s="1">
        <v>4</v>
      </c>
      <c r="I861" s="6">
        <v>44732</v>
      </c>
      <c r="J861" s="13" t="s">
        <v>1340</v>
      </c>
      <c r="K861" s="1" t="s">
        <v>20</v>
      </c>
      <c r="N861" s="8"/>
      <c r="R861" s="1"/>
      <c r="S861" s="1">
        <v>1</v>
      </c>
    </row>
    <row r="862" ht="18.75" hidden="1" spans="1:19">
      <c r="A862" s="1" t="s">
        <v>1341</v>
      </c>
      <c r="B862" s="3" t="s">
        <v>1342</v>
      </c>
      <c r="H862" s="1">
        <v>4</v>
      </c>
      <c r="I862" s="6">
        <v>44732</v>
      </c>
      <c r="J862" s="13" t="s">
        <v>1343</v>
      </c>
      <c r="K862" s="1" t="s">
        <v>1320</v>
      </c>
      <c r="N862" s="8"/>
      <c r="R862" s="1"/>
      <c r="S862" s="1">
        <v>1</v>
      </c>
    </row>
    <row r="863" ht="36" hidden="1" customHeight="1" spans="1:19">
      <c r="A863" s="1" t="s">
        <v>1344</v>
      </c>
      <c r="B863" s="3" t="s">
        <v>1345</v>
      </c>
      <c r="C863" s="4">
        <v>9049289.91919192</v>
      </c>
      <c r="D863" s="5">
        <v>8958797.02</v>
      </c>
      <c r="E863" s="4">
        <v>1</v>
      </c>
      <c r="F863" s="5">
        <v>8958797.02</v>
      </c>
      <c r="H863" s="1">
        <v>6</v>
      </c>
      <c r="I863" s="6">
        <v>44733</v>
      </c>
      <c r="J863" s="13" t="s">
        <v>1346</v>
      </c>
      <c r="K863" s="1" t="s">
        <v>20</v>
      </c>
      <c r="N863" s="8"/>
      <c r="R863" s="1"/>
      <c r="S863" s="1">
        <v>1</v>
      </c>
    </row>
    <row r="864" ht="36" hidden="1" customHeight="1" spans="1:19">
      <c r="A864" s="1" t="s">
        <v>1347</v>
      </c>
      <c r="B864" s="3" t="s">
        <v>1348</v>
      </c>
      <c r="C864" s="4">
        <v>53164945.1662971</v>
      </c>
      <c r="D864" s="5">
        <v>47954780.54</v>
      </c>
      <c r="E864" s="4">
        <v>9.8</v>
      </c>
      <c r="F864" s="5">
        <v>47954780.54</v>
      </c>
      <c r="H864" s="1">
        <v>57</v>
      </c>
      <c r="I864" s="6">
        <v>44733</v>
      </c>
      <c r="J864" s="13" t="s">
        <v>1349</v>
      </c>
      <c r="K864" s="1" t="s">
        <v>20</v>
      </c>
      <c r="N864" s="8"/>
      <c r="R864" s="1"/>
      <c r="S864" s="1">
        <v>1</v>
      </c>
    </row>
    <row r="865" ht="36" hidden="1" customHeight="1" spans="1:19">
      <c r="A865" s="1" t="s">
        <v>1350</v>
      </c>
      <c r="B865" s="3" t="s">
        <v>1351</v>
      </c>
      <c r="C865" s="4">
        <v>25528135.6442417</v>
      </c>
      <c r="D865" s="5">
        <v>22388174.96</v>
      </c>
      <c r="E865" s="4">
        <v>12.3</v>
      </c>
      <c r="F865" s="5">
        <v>22388174.96</v>
      </c>
      <c r="H865" s="1">
        <v>94</v>
      </c>
      <c r="I865" s="6">
        <v>44733</v>
      </c>
      <c r="J865" s="13" t="s">
        <v>1352</v>
      </c>
      <c r="K865" s="1" t="s">
        <v>20</v>
      </c>
      <c r="N865" s="8"/>
      <c r="R865" s="1"/>
      <c r="S865" s="1">
        <v>1</v>
      </c>
    </row>
    <row r="866" ht="36" hidden="1" customHeight="1" spans="1:19">
      <c r="A866" s="1" t="s">
        <v>1353</v>
      </c>
      <c r="B866" s="3" t="s">
        <v>1354</v>
      </c>
      <c r="C866" s="4">
        <v>3021466.81473456</v>
      </c>
      <c r="D866" s="5">
        <v>2788813.87</v>
      </c>
      <c r="E866" s="4">
        <v>7.7</v>
      </c>
      <c r="F866" s="5">
        <v>2788813.87</v>
      </c>
      <c r="H866" s="1">
        <v>17</v>
      </c>
      <c r="I866" s="6">
        <v>44734</v>
      </c>
      <c r="J866" s="13" t="s">
        <v>1355</v>
      </c>
      <c r="K866" s="1" t="s">
        <v>20</v>
      </c>
      <c r="N866" s="8"/>
      <c r="R866" s="1"/>
      <c r="S866" s="1">
        <v>1</v>
      </c>
    </row>
    <row r="867" ht="36" hidden="1" customHeight="1" spans="1:19">
      <c r="A867" s="1" t="s">
        <v>1356</v>
      </c>
      <c r="B867" s="3" t="s">
        <v>1357</v>
      </c>
      <c r="C867" s="4">
        <v>6718231.46929824</v>
      </c>
      <c r="D867" s="5">
        <v>6127027.1</v>
      </c>
      <c r="E867" s="4">
        <v>8.8</v>
      </c>
      <c r="F867" s="5">
        <v>6127027.1</v>
      </c>
      <c r="H867" s="1">
        <v>145</v>
      </c>
      <c r="I867" s="6">
        <v>44734</v>
      </c>
      <c r="J867" s="13" t="s">
        <v>1358</v>
      </c>
      <c r="K867" s="1" t="s">
        <v>20</v>
      </c>
      <c r="N867" s="8"/>
      <c r="R867" s="1"/>
      <c r="S867" s="1">
        <v>1</v>
      </c>
    </row>
    <row r="868" ht="36" hidden="1" customHeight="1" spans="1:19">
      <c r="A868" s="1" t="s">
        <v>1359</v>
      </c>
      <c r="B868" s="3" t="s">
        <v>1360</v>
      </c>
      <c r="E868" s="4">
        <v>20</v>
      </c>
      <c r="H868" s="1">
        <v>7</v>
      </c>
      <c r="I868" s="6">
        <v>44734</v>
      </c>
      <c r="J868" s="13" t="s">
        <v>1361</v>
      </c>
      <c r="K868" s="1" t="s">
        <v>20</v>
      </c>
      <c r="N868" s="8"/>
      <c r="R868" s="1"/>
      <c r="S868" s="1">
        <v>1</v>
      </c>
    </row>
    <row r="869" ht="18.75" hidden="1" spans="1:19">
      <c r="A869" s="1" t="s">
        <v>1362</v>
      </c>
      <c r="B869" s="3" t="s">
        <v>1363</v>
      </c>
      <c r="H869" s="1">
        <v>9</v>
      </c>
      <c r="I869" s="6">
        <v>44734</v>
      </c>
      <c r="J869" s="13" t="s">
        <v>1364</v>
      </c>
      <c r="K869" s="1" t="s">
        <v>20</v>
      </c>
      <c r="N869" s="8"/>
      <c r="R869" s="1"/>
      <c r="S869" s="1">
        <v>1</v>
      </c>
    </row>
    <row r="870" ht="18.75" hidden="1" spans="2:19">
      <c r="B870" s="3" t="s">
        <v>1365</v>
      </c>
      <c r="H870" s="1">
        <v>6</v>
      </c>
      <c r="I870" s="6">
        <v>44734</v>
      </c>
      <c r="J870" s="13" t="s">
        <v>1366</v>
      </c>
      <c r="K870" s="1" t="s">
        <v>20</v>
      </c>
      <c r="N870" s="8"/>
      <c r="R870" s="1"/>
      <c r="S870" s="1">
        <v>1</v>
      </c>
    </row>
    <row r="871" ht="36" hidden="1" customHeight="1" spans="1:19">
      <c r="A871" s="1" t="s">
        <v>1367</v>
      </c>
      <c r="B871" s="3" t="s">
        <v>1368</v>
      </c>
      <c r="C871" s="4">
        <v>6081670.26229508</v>
      </c>
      <c r="D871" s="5">
        <v>5564728.29</v>
      </c>
      <c r="E871" s="4">
        <v>8.5</v>
      </c>
      <c r="F871" s="5">
        <v>5564728.29</v>
      </c>
      <c r="H871" s="1">
        <v>121</v>
      </c>
      <c r="I871" s="6">
        <v>44735</v>
      </c>
      <c r="J871" s="13" t="s">
        <v>1369</v>
      </c>
      <c r="K871" s="1" t="s">
        <v>20</v>
      </c>
      <c r="N871" s="8"/>
      <c r="R871" s="1"/>
      <c r="S871" s="1">
        <v>1</v>
      </c>
    </row>
    <row r="872" ht="36" hidden="1" customHeight="1" spans="1:19">
      <c r="A872" s="1" t="s">
        <v>1370</v>
      </c>
      <c r="B872" s="3" t="s">
        <v>1371</v>
      </c>
      <c r="C872" s="4">
        <v>23324127.505241</v>
      </c>
      <c r="D872" s="5">
        <v>22251217.64</v>
      </c>
      <c r="E872" s="4">
        <v>4.6</v>
      </c>
      <c r="F872" s="5">
        <v>22251217.64</v>
      </c>
      <c r="H872" s="1">
        <v>9</v>
      </c>
      <c r="I872" s="6">
        <v>44735</v>
      </c>
      <c r="J872" s="13" t="s">
        <v>1372</v>
      </c>
      <c r="K872" s="1" t="s">
        <v>20</v>
      </c>
      <c r="N872" s="8"/>
      <c r="R872" s="1"/>
      <c r="S872" s="1">
        <v>1</v>
      </c>
    </row>
    <row r="873" ht="36" hidden="1" customHeight="1" spans="1:19">
      <c r="A873" s="1" t="s">
        <v>1373</v>
      </c>
      <c r="B873" s="3" t="s">
        <v>1374</v>
      </c>
      <c r="C873" s="4">
        <v>29057046.8331562</v>
      </c>
      <c r="D873" s="5">
        <v>27342681.07</v>
      </c>
      <c r="E873" s="4">
        <v>5.9</v>
      </c>
      <c r="F873" s="5">
        <v>27342681.07</v>
      </c>
      <c r="H873" s="1">
        <v>52</v>
      </c>
      <c r="I873" s="6">
        <v>44735</v>
      </c>
      <c r="J873" s="13" t="s">
        <v>1375</v>
      </c>
      <c r="K873" s="1" t="s">
        <v>20</v>
      </c>
      <c r="N873" s="8"/>
      <c r="R873" s="1"/>
      <c r="S873" s="1">
        <v>1</v>
      </c>
    </row>
    <row r="874" ht="36" hidden="1" customHeight="1" spans="1:19">
      <c r="A874" s="1" t="s">
        <v>1376</v>
      </c>
      <c r="B874" s="3" t="s">
        <v>1377</v>
      </c>
      <c r="C874" s="4">
        <v>12459149.1237113</v>
      </c>
      <c r="D874" s="5">
        <v>12085374.65</v>
      </c>
      <c r="E874" s="4">
        <v>3</v>
      </c>
      <c r="F874" s="5">
        <v>12085374.65</v>
      </c>
      <c r="H874" s="1">
        <v>149</v>
      </c>
      <c r="I874" s="6">
        <v>44735</v>
      </c>
      <c r="J874" s="13" t="s">
        <v>1378</v>
      </c>
      <c r="K874" s="1" t="s">
        <v>20</v>
      </c>
      <c r="N874" s="8"/>
      <c r="R874" s="1"/>
      <c r="S874" s="1">
        <v>1</v>
      </c>
    </row>
    <row r="875" ht="36" hidden="1" customHeight="1" spans="1:19">
      <c r="A875" s="1" t="s">
        <v>1379</v>
      </c>
      <c r="B875" s="3" t="s">
        <v>1380</v>
      </c>
      <c r="C875" s="4">
        <v>7030654.13407821</v>
      </c>
      <c r="D875" s="5">
        <v>6292435.45</v>
      </c>
      <c r="E875" s="4">
        <v>10.5</v>
      </c>
      <c r="F875" s="5">
        <v>6292435.45</v>
      </c>
      <c r="H875" s="1">
        <v>130</v>
      </c>
      <c r="I875" s="6">
        <v>44736</v>
      </c>
      <c r="J875" s="13" t="s">
        <v>1381</v>
      </c>
      <c r="K875" s="1" t="s">
        <v>1265</v>
      </c>
      <c r="N875" s="8"/>
      <c r="R875" s="1"/>
      <c r="S875" s="1">
        <v>1</v>
      </c>
    </row>
    <row r="876" ht="36" hidden="1" customHeight="1" spans="1:19">
      <c r="A876" s="1" t="s">
        <v>1382</v>
      </c>
      <c r="B876" s="3" t="s">
        <v>1383</v>
      </c>
      <c r="C876" s="4">
        <v>12142348.3208556</v>
      </c>
      <c r="D876" s="5">
        <v>11353095.68</v>
      </c>
      <c r="E876" s="4">
        <v>6.5</v>
      </c>
      <c r="F876" s="5">
        <v>11353095.68</v>
      </c>
      <c r="H876" s="1">
        <v>9</v>
      </c>
      <c r="I876" s="6">
        <v>44736</v>
      </c>
      <c r="J876" s="13" t="s">
        <v>1384</v>
      </c>
      <c r="K876" s="1" t="s">
        <v>20</v>
      </c>
      <c r="N876" s="8"/>
      <c r="R876" s="1"/>
      <c r="S876" s="1">
        <v>1</v>
      </c>
    </row>
    <row r="877" ht="36" hidden="1" customHeight="1" spans="1:19">
      <c r="A877" s="1" t="s">
        <v>1385</v>
      </c>
      <c r="B877" s="3" t="s">
        <v>1380</v>
      </c>
      <c r="C877" s="4">
        <v>7030654.13407821</v>
      </c>
      <c r="D877" s="5">
        <v>6292435.45</v>
      </c>
      <c r="E877" s="4">
        <v>10.5</v>
      </c>
      <c r="F877" s="5">
        <v>6292435.45</v>
      </c>
      <c r="H877" s="1">
        <v>130</v>
      </c>
      <c r="I877" s="6">
        <v>44736</v>
      </c>
      <c r="J877" s="13" t="s">
        <v>1386</v>
      </c>
      <c r="K877" s="1" t="s">
        <v>20</v>
      </c>
      <c r="N877" s="8"/>
      <c r="R877" s="1"/>
      <c r="S877" s="1">
        <v>1</v>
      </c>
    </row>
    <row r="878" ht="18.75" hidden="1" spans="2:19">
      <c r="B878" s="3" t="s">
        <v>1387</v>
      </c>
      <c r="H878" s="1">
        <v>5</v>
      </c>
      <c r="I878" s="6">
        <v>44736</v>
      </c>
      <c r="J878" s="13" t="s">
        <v>1388</v>
      </c>
      <c r="K878" s="1" t="s">
        <v>20</v>
      </c>
      <c r="N878" s="8"/>
      <c r="R878" s="1"/>
      <c r="S878" s="1">
        <v>1</v>
      </c>
    </row>
    <row r="879" ht="18.75" hidden="1" spans="1:19">
      <c r="A879" s="1" t="s">
        <v>1389</v>
      </c>
      <c r="B879" s="3" t="s">
        <v>1390</v>
      </c>
      <c r="H879" s="1">
        <v>5</v>
      </c>
      <c r="I879" s="6">
        <v>44736</v>
      </c>
      <c r="J879" s="13" t="s">
        <v>1391</v>
      </c>
      <c r="K879" s="1" t="s">
        <v>20</v>
      </c>
      <c r="N879" s="8"/>
      <c r="R879" s="1"/>
      <c r="S879" s="1">
        <v>1</v>
      </c>
    </row>
    <row r="880" ht="18.75" hidden="1" spans="1:19">
      <c r="A880" s="1" t="s">
        <v>1392</v>
      </c>
      <c r="B880" s="3" t="s">
        <v>1393</v>
      </c>
      <c r="H880" s="1">
        <v>30</v>
      </c>
      <c r="I880" s="6">
        <v>44736</v>
      </c>
      <c r="J880" s="13" t="s">
        <v>1394</v>
      </c>
      <c r="K880" s="1" t="s">
        <v>20</v>
      </c>
      <c r="N880" s="8"/>
      <c r="R880" s="1"/>
      <c r="S880" s="1">
        <v>1</v>
      </c>
    </row>
    <row r="881" ht="36" hidden="1" customHeight="1" spans="1:19">
      <c r="A881" s="1" t="s">
        <v>1395</v>
      </c>
      <c r="B881" s="3" t="s">
        <v>1396</v>
      </c>
      <c r="C881" s="4">
        <v>41500144.4193548</v>
      </c>
      <c r="D881" s="5">
        <v>38595134.31</v>
      </c>
      <c r="E881" s="4">
        <v>7</v>
      </c>
      <c r="F881" s="5">
        <v>38595134.31</v>
      </c>
      <c r="H881" s="1">
        <v>66</v>
      </c>
      <c r="I881" s="6">
        <v>44739</v>
      </c>
      <c r="J881" s="13" t="s">
        <v>1397</v>
      </c>
      <c r="K881" s="1" t="s">
        <v>20</v>
      </c>
      <c r="N881" s="8"/>
      <c r="R881" s="1"/>
      <c r="S881" s="1">
        <v>1</v>
      </c>
    </row>
    <row r="882" ht="36" hidden="1" customHeight="1" spans="1:19">
      <c r="A882" s="1" t="s">
        <v>1398</v>
      </c>
      <c r="B882" s="3" t="s">
        <v>1399</v>
      </c>
      <c r="C882" s="4">
        <v>4590117.99999999</v>
      </c>
      <c r="D882" s="5">
        <v>4222908.56</v>
      </c>
      <c r="E882" s="4">
        <v>8</v>
      </c>
      <c r="F882" s="5">
        <v>4222908.56</v>
      </c>
      <c r="H882" s="1">
        <v>76</v>
      </c>
      <c r="I882" s="6">
        <v>44739</v>
      </c>
      <c r="J882" s="13" t="s">
        <v>1400</v>
      </c>
      <c r="K882" s="1" t="s">
        <v>20</v>
      </c>
      <c r="N882" s="8"/>
      <c r="R882" s="1"/>
      <c r="S882" s="1">
        <v>1</v>
      </c>
    </row>
    <row r="883" ht="18.75" hidden="1" spans="2:19">
      <c r="B883" s="3" t="s">
        <v>1401</v>
      </c>
      <c r="H883" s="1">
        <v>3</v>
      </c>
      <c r="I883" s="6">
        <v>44739</v>
      </c>
      <c r="J883" s="13" t="s">
        <v>1402</v>
      </c>
      <c r="K883" s="1" t="s">
        <v>20</v>
      </c>
      <c r="N883" s="8"/>
      <c r="R883" s="1"/>
      <c r="S883" s="1">
        <v>1</v>
      </c>
    </row>
    <row r="884" ht="18.75" hidden="1" spans="2:19">
      <c r="B884" s="3" t="s">
        <v>1403</v>
      </c>
      <c r="H884" s="1">
        <v>3</v>
      </c>
      <c r="I884" s="6">
        <v>44739</v>
      </c>
      <c r="J884" s="13" t="s">
        <v>1404</v>
      </c>
      <c r="K884" s="1" t="s">
        <v>20</v>
      </c>
      <c r="N884" s="8"/>
      <c r="R884" s="1"/>
      <c r="S884" s="1">
        <v>1</v>
      </c>
    </row>
    <row r="885" ht="36" hidden="1" customHeight="1" spans="1:19">
      <c r="A885" s="1" t="s">
        <v>1405</v>
      </c>
      <c r="B885" s="3" t="s">
        <v>1406</v>
      </c>
      <c r="C885" s="4">
        <v>11240622.3979591</v>
      </c>
      <c r="D885" s="5">
        <v>11015809.95</v>
      </c>
      <c r="E885" s="4">
        <v>2</v>
      </c>
      <c r="F885" s="5">
        <v>11015809.95</v>
      </c>
      <c r="H885" s="1">
        <v>5</v>
      </c>
      <c r="I885" s="6">
        <v>44740</v>
      </c>
      <c r="J885" s="13" t="s">
        <v>1407</v>
      </c>
      <c r="K885" s="1" t="s">
        <v>20</v>
      </c>
      <c r="N885" s="8"/>
      <c r="R885" s="1"/>
      <c r="S885" s="1">
        <v>1</v>
      </c>
    </row>
    <row r="886" ht="36" hidden="1" customHeight="1" spans="1:19">
      <c r="A886" s="1" t="s">
        <v>1408</v>
      </c>
      <c r="B886" s="3" t="s">
        <v>1396</v>
      </c>
      <c r="C886" s="4">
        <v>41500144.4193548</v>
      </c>
      <c r="D886" s="5">
        <v>38595134.31</v>
      </c>
      <c r="E886" s="4">
        <v>7</v>
      </c>
      <c r="F886" s="5">
        <v>38595134.31</v>
      </c>
      <c r="H886" s="1">
        <v>66</v>
      </c>
      <c r="I886" s="6">
        <v>44740</v>
      </c>
      <c r="J886" s="13" t="s">
        <v>1409</v>
      </c>
      <c r="K886" s="1" t="s">
        <v>1265</v>
      </c>
      <c r="N886" s="8"/>
      <c r="R886" s="1"/>
      <c r="S886" s="1">
        <v>1</v>
      </c>
    </row>
    <row r="887" ht="36" hidden="1" customHeight="1" spans="1:19">
      <c r="A887" s="1" t="s">
        <v>1410</v>
      </c>
      <c r="B887" s="3" t="s">
        <v>1411</v>
      </c>
      <c r="C887" s="4">
        <v>18753717.91889</v>
      </c>
      <c r="D887" s="5">
        <v>17572233.69</v>
      </c>
      <c r="E887" s="4">
        <v>6.3</v>
      </c>
      <c r="F887" s="5">
        <v>17572233.69</v>
      </c>
      <c r="H887" s="1">
        <v>148</v>
      </c>
      <c r="I887" s="6">
        <v>44740</v>
      </c>
      <c r="J887" s="13" t="s">
        <v>1412</v>
      </c>
      <c r="K887" s="1" t="s">
        <v>20</v>
      </c>
      <c r="N887" s="8"/>
      <c r="R887" s="1"/>
      <c r="S887" s="1">
        <v>1</v>
      </c>
    </row>
    <row r="888" ht="18.75" hidden="1" spans="1:19">
      <c r="A888" s="1" t="s">
        <v>1413</v>
      </c>
      <c r="B888" s="3" t="s">
        <v>1414</v>
      </c>
      <c r="H888" s="1">
        <v>6</v>
      </c>
      <c r="I888" s="6">
        <v>44740</v>
      </c>
      <c r="J888" s="13" t="s">
        <v>1415</v>
      </c>
      <c r="K888" s="1" t="s">
        <v>20</v>
      </c>
      <c r="N888" s="8"/>
      <c r="R888" s="1"/>
      <c r="S888" s="1">
        <v>1</v>
      </c>
    </row>
    <row r="889" ht="18.75" hidden="1" spans="1:19">
      <c r="A889" s="1" t="s">
        <v>1416</v>
      </c>
      <c r="B889" s="3" t="s">
        <v>1417</v>
      </c>
      <c r="H889" s="1">
        <v>0</v>
      </c>
      <c r="I889" s="6">
        <v>44740</v>
      </c>
      <c r="J889" s="13" t="s">
        <v>1418</v>
      </c>
      <c r="K889" s="1" t="s">
        <v>20</v>
      </c>
      <c r="N889" s="8"/>
      <c r="R889" s="1"/>
      <c r="S889" s="1">
        <v>1</v>
      </c>
    </row>
    <row r="890" ht="36" hidden="1" customHeight="1" spans="1:19">
      <c r="A890" s="1" t="s">
        <v>1419</v>
      </c>
      <c r="B890" s="3" t="s">
        <v>1420</v>
      </c>
      <c r="C890" s="4">
        <v>4743826.75675675</v>
      </c>
      <c r="D890" s="5">
        <v>4212518.16</v>
      </c>
      <c r="E890" s="4">
        <v>11.2</v>
      </c>
      <c r="F890" s="5">
        <v>4212518.16</v>
      </c>
      <c r="H890" s="1">
        <v>101</v>
      </c>
      <c r="I890" s="6">
        <v>44741</v>
      </c>
      <c r="J890" s="13" t="s">
        <v>1421</v>
      </c>
      <c r="K890" s="1" t="s">
        <v>502</v>
      </c>
      <c r="N890" s="8"/>
      <c r="R890" s="1"/>
      <c r="S890" s="1">
        <v>1</v>
      </c>
    </row>
    <row r="891" ht="36" hidden="1" customHeight="1" spans="1:19">
      <c r="A891" s="1" t="s">
        <v>1422</v>
      </c>
      <c r="B891" s="3" t="s">
        <v>1423</v>
      </c>
      <c r="C891" s="4">
        <v>5580571.9117647</v>
      </c>
      <c r="D891" s="5">
        <v>5312704.46</v>
      </c>
      <c r="E891" s="4">
        <v>4.8</v>
      </c>
      <c r="F891" s="5">
        <v>5312704.46</v>
      </c>
      <c r="H891" s="1">
        <v>78</v>
      </c>
      <c r="I891" s="6">
        <v>44741</v>
      </c>
      <c r="J891" s="13" t="s">
        <v>1424</v>
      </c>
      <c r="K891" s="1" t="s">
        <v>20</v>
      </c>
      <c r="N891" s="8"/>
      <c r="R891" s="1"/>
      <c r="S891" s="1">
        <v>1</v>
      </c>
    </row>
    <row r="892" ht="36" hidden="1" customHeight="1" spans="1:19">
      <c r="A892" s="1" t="s">
        <v>1425</v>
      </c>
      <c r="B892" s="3" t="s">
        <v>1423</v>
      </c>
      <c r="C892" s="4">
        <v>5580571.9117647</v>
      </c>
      <c r="D892" s="5">
        <v>5312704.46</v>
      </c>
      <c r="E892" s="4">
        <v>4.8</v>
      </c>
      <c r="F892" s="5">
        <v>5312704.46</v>
      </c>
      <c r="H892" s="1">
        <v>78</v>
      </c>
      <c r="I892" s="6">
        <v>44741</v>
      </c>
      <c r="J892" s="13" t="s">
        <v>1426</v>
      </c>
      <c r="K892" s="1" t="s">
        <v>1320</v>
      </c>
      <c r="N892" s="8"/>
      <c r="R892" s="1"/>
      <c r="S892" s="1">
        <v>1</v>
      </c>
    </row>
    <row r="893" ht="36" hidden="1" customHeight="1" spans="1:19">
      <c r="A893" s="1" t="s">
        <v>1427</v>
      </c>
      <c r="B893" s="3" t="s">
        <v>1420</v>
      </c>
      <c r="C893" s="4">
        <v>4743826.75675675</v>
      </c>
      <c r="D893" s="5">
        <v>4212518.16</v>
      </c>
      <c r="E893" s="4">
        <v>11.2</v>
      </c>
      <c r="F893" s="5">
        <v>4212518.16</v>
      </c>
      <c r="H893" s="1">
        <v>101</v>
      </c>
      <c r="I893" s="6">
        <v>44741</v>
      </c>
      <c r="J893" s="13" t="s">
        <v>1428</v>
      </c>
      <c r="K893" s="1" t="s">
        <v>20</v>
      </c>
      <c r="N893" s="8"/>
      <c r="R893" s="1"/>
      <c r="S893" s="1">
        <v>1</v>
      </c>
    </row>
    <row r="894" ht="36" hidden="1" customHeight="1" spans="1:19">
      <c r="A894" s="1" t="s">
        <v>1429</v>
      </c>
      <c r="B894" s="3" t="s">
        <v>1430</v>
      </c>
      <c r="C894" s="4">
        <v>3963360.9989373</v>
      </c>
      <c r="D894" s="5">
        <v>3729522.7</v>
      </c>
      <c r="E894" s="4">
        <v>5.9</v>
      </c>
      <c r="F894" s="5">
        <v>3729522.7</v>
      </c>
      <c r="H894" s="1">
        <v>61</v>
      </c>
      <c r="I894" s="6">
        <v>44741</v>
      </c>
      <c r="J894" s="13" t="s">
        <v>1431</v>
      </c>
      <c r="K894" s="1" t="s">
        <v>20</v>
      </c>
      <c r="N894" s="8"/>
      <c r="R894" s="1"/>
      <c r="S894" s="1">
        <v>1</v>
      </c>
    </row>
    <row r="895" ht="18.75" hidden="1" spans="1:19">
      <c r="A895" s="1" t="s">
        <v>1432</v>
      </c>
      <c r="B895" s="3" t="s">
        <v>1433</v>
      </c>
      <c r="C895" s="4">
        <v>1146666.83</v>
      </c>
      <c r="D895" s="5">
        <v>1146666.83</v>
      </c>
      <c r="F895" s="5">
        <v>1146666.83</v>
      </c>
      <c r="H895" s="1">
        <v>9</v>
      </c>
      <c r="I895" s="6">
        <v>44741</v>
      </c>
      <c r="J895" s="13" t="s">
        <v>1434</v>
      </c>
      <c r="K895" s="1" t="s">
        <v>20</v>
      </c>
      <c r="N895" s="8"/>
      <c r="R895" s="1"/>
      <c r="S895" s="1">
        <v>1</v>
      </c>
    </row>
    <row r="896" ht="18.75" hidden="1" spans="1:19">
      <c r="A896" s="1" t="s">
        <v>1435</v>
      </c>
      <c r="B896" s="3" t="s">
        <v>1436</v>
      </c>
      <c r="H896" s="1">
        <v>3</v>
      </c>
      <c r="I896" s="6">
        <v>44741</v>
      </c>
      <c r="J896" s="13" t="s">
        <v>1437</v>
      </c>
      <c r="K896" s="1" t="s">
        <v>20</v>
      </c>
      <c r="N896" s="8"/>
      <c r="R896" s="1"/>
      <c r="S896" s="1">
        <v>1</v>
      </c>
    </row>
    <row r="897" ht="18.75" hidden="1" spans="1:19">
      <c r="A897" s="1" t="s">
        <v>1438</v>
      </c>
      <c r="B897" s="3" t="s">
        <v>1439</v>
      </c>
      <c r="C897" s="4">
        <v>4280000</v>
      </c>
      <c r="D897" s="5">
        <v>4280000</v>
      </c>
      <c r="F897" s="5">
        <v>4280000</v>
      </c>
      <c r="H897" s="1">
        <v>3</v>
      </c>
      <c r="I897" s="6">
        <v>44741</v>
      </c>
      <c r="J897" s="13" t="s">
        <v>1440</v>
      </c>
      <c r="K897" s="1" t="s">
        <v>20</v>
      </c>
      <c r="N897" s="8"/>
      <c r="R897" s="1"/>
      <c r="S897" s="1">
        <v>1</v>
      </c>
    </row>
    <row r="898" ht="18.75" hidden="1" spans="1:19">
      <c r="A898" s="1" t="s">
        <v>1441</v>
      </c>
      <c r="B898" s="3" t="s">
        <v>1442</v>
      </c>
      <c r="C898" s="4">
        <v>4280000</v>
      </c>
      <c r="D898" s="5">
        <v>4280000</v>
      </c>
      <c r="F898" s="5">
        <v>4280000</v>
      </c>
      <c r="H898" s="1">
        <v>3</v>
      </c>
      <c r="I898" s="6">
        <v>44741</v>
      </c>
      <c r="J898" s="13" t="s">
        <v>1443</v>
      </c>
      <c r="K898" s="1" t="s">
        <v>20</v>
      </c>
      <c r="N898" s="8"/>
      <c r="R898" s="1"/>
      <c r="S898" s="1">
        <v>1</v>
      </c>
    </row>
    <row r="899" ht="36" hidden="1" customHeight="1" spans="1:19">
      <c r="A899" s="1" t="s">
        <v>1444</v>
      </c>
      <c r="B899" s="3" t="s">
        <v>1445</v>
      </c>
      <c r="C899" s="4">
        <v>82933467.184466</v>
      </c>
      <c r="D899" s="5">
        <v>76879324.08</v>
      </c>
      <c r="E899" s="4">
        <v>7.3</v>
      </c>
      <c r="F899" s="5">
        <v>76879324.08</v>
      </c>
      <c r="H899" s="1">
        <v>38</v>
      </c>
      <c r="I899" s="6">
        <v>44742</v>
      </c>
      <c r="J899" s="13" t="s">
        <v>1446</v>
      </c>
      <c r="K899" s="1" t="s">
        <v>20</v>
      </c>
      <c r="N899" s="8"/>
      <c r="R899" s="1"/>
      <c r="S899" s="1">
        <v>1</v>
      </c>
    </row>
    <row r="900" ht="36" hidden="1" customHeight="1" spans="1:19">
      <c r="A900" s="1" t="s">
        <v>1447</v>
      </c>
      <c r="B900" s="3" t="s">
        <v>1448</v>
      </c>
      <c r="C900" s="4">
        <v>13791653.5557986</v>
      </c>
      <c r="D900" s="5">
        <v>12605571.35</v>
      </c>
      <c r="E900" s="4">
        <v>8.6</v>
      </c>
      <c r="F900" s="5">
        <v>12605571.35</v>
      </c>
      <c r="H900" s="1">
        <v>144</v>
      </c>
      <c r="I900" s="6">
        <v>44742</v>
      </c>
      <c r="J900" s="13" t="s">
        <v>1449</v>
      </c>
      <c r="K900" s="1" t="s">
        <v>20</v>
      </c>
      <c r="N900" s="8"/>
      <c r="R900" s="1"/>
      <c r="S900" s="1">
        <v>1</v>
      </c>
    </row>
    <row r="901" ht="18.75" hidden="1" spans="1:19">
      <c r="A901" s="1" t="s">
        <v>1450</v>
      </c>
      <c r="B901" s="3" t="s">
        <v>1451</v>
      </c>
      <c r="C901" s="4">
        <v>25243481.57</v>
      </c>
      <c r="D901" s="5">
        <v>25243481.57</v>
      </c>
      <c r="F901" s="5">
        <v>25243481.57</v>
      </c>
      <c r="H901" s="1">
        <v>138</v>
      </c>
      <c r="I901" s="6">
        <v>44742</v>
      </c>
      <c r="J901" s="13" t="s">
        <v>1452</v>
      </c>
      <c r="K901" s="1" t="s">
        <v>20</v>
      </c>
      <c r="N901" s="8"/>
      <c r="R901" s="1"/>
      <c r="S901" s="1">
        <v>1</v>
      </c>
    </row>
    <row r="902" ht="18.75" hidden="1" spans="1:19">
      <c r="A902" s="1" t="s">
        <v>1453</v>
      </c>
      <c r="B902" s="3" t="s">
        <v>1454</v>
      </c>
      <c r="C902" s="4">
        <v>659880</v>
      </c>
      <c r="D902" s="5">
        <v>659880</v>
      </c>
      <c r="F902" s="5">
        <v>659880</v>
      </c>
      <c r="H902" s="1">
        <v>3</v>
      </c>
      <c r="I902" s="6">
        <v>44742</v>
      </c>
      <c r="J902" s="13" t="s">
        <v>1455</v>
      </c>
      <c r="K902" s="1" t="s">
        <v>20</v>
      </c>
      <c r="N902" s="8"/>
      <c r="R902" s="1"/>
      <c r="S902" s="1">
        <v>1</v>
      </c>
    </row>
    <row r="903" ht="18.75" hidden="1" spans="1:19">
      <c r="A903" s="1" t="s">
        <v>1456</v>
      </c>
      <c r="B903" s="3" t="s">
        <v>1457</v>
      </c>
      <c r="H903" s="1">
        <v>3</v>
      </c>
      <c r="I903" s="6">
        <v>44742</v>
      </c>
      <c r="J903" s="13" t="s">
        <v>1458</v>
      </c>
      <c r="K903" s="1" t="s">
        <v>20</v>
      </c>
      <c r="N903" s="8"/>
      <c r="R903" s="1"/>
      <c r="S903" s="1">
        <v>1</v>
      </c>
    </row>
    <row r="904" ht="36" hidden="1" customHeight="1" spans="1:19">
      <c r="A904" s="1" t="s">
        <v>1459</v>
      </c>
      <c r="B904" s="3" t="s">
        <v>1460</v>
      </c>
      <c r="C904" s="4">
        <v>12151043.6391752</v>
      </c>
      <c r="D904" s="5">
        <v>11786512.33</v>
      </c>
      <c r="E904" s="4">
        <v>3</v>
      </c>
      <c r="F904" s="5">
        <v>11786512.33</v>
      </c>
      <c r="H904" s="1">
        <v>4</v>
      </c>
      <c r="I904" s="6">
        <v>44743</v>
      </c>
      <c r="J904" s="13" t="s">
        <v>1461</v>
      </c>
      <c r="K904" s="1" t="s">
        <v>20</v>
      </c>
      <c r="N904" s="8"/>
      <c r="R904" s="1"/>
      <c r="S904" s="1">
        <v>1</v>
      </c>
    </row>
    <row r="905" ht="36" hidden="1" customHeight="1" spans="1:19">
      <c r="A905" s="1" t="s">
        <v>1462</v>
      </c>
      <c r="B905" s="3" t="s">
        <v>1463</v>
      </c>
      <c r="C905" s="4">
        <v>8082322.98672566</v>
      </c>
      <c r="D905" s="5">
        <v>7306419.98</v>
      </c>
      <c r="E905" s="4">
        <v>9.6</v>
      </c>
      <c r="F905" s="5">
        <v>7306419.98</v>
      </c>
      <c r="H905" s="1">
        <v>102</v>
      </c>
      <c r="I905" s="6">
        <v>44743</v>
      </c>
      <c r="J905" s="13" t="s">
        <v>1464</v>
      </c>
      <c r="K905" s="1" t="s">
        <v>1320</v>
      </c>
      <c r="N905" s="8"/>
      <c r="R905" s="1"/>
      <c r="S905" s="1">
        <v>1</v>
      </c>
    </row>
    <row r="906" ht="36" hidden="1" customHeight="1" spans="1:19">
      <c r="A906" s="1" t="s">
        <v>1465</v>
      </c>
      <c r="B906" s="3" t="s">
        <v>1466</v>
      </c>
      <c r="E906" s="4">
        <v>5</v>
      </c>
      <c r="H906" s="1">
        <v>434</v>
      </c>
      <c r="I906" s="6">
        <v>44743</v>
      </c>
      <c r="J906" s="13" t="s">
        <v>1467</v>
      </c>
      <c r="K906" s="1" t="s">
        <v>20</v>
      </c>
      <c r="N906" s="8"/>
      <c r="R906" s="1"/>
      <c r="S906" s="1">
        <v>1</v>
      </c>
    </row>
    <row r="907" ht="36" hidden="1" customHeight="1" spans="1:19">
      <c r="A907" s="1" t="s">
        <v>1468</v>
      </c>
      <c r="B907" s="3" t="s">
        <v>1469</v>
      </c>
      <c r="C907" s="4">
        <v>10880383.3796791</v>
      </c>
      <c r="D907" s="5">
        <v>10173158.46</v>
      </c>
      <c r="E907" s="4">
        <v>6.5</v>
      </c>
      <c r="F907" s="5">
        <v>10173158.46</v>
      </c>
      <c r="H907" s="1">
        <v>156</v>
      </c>
      <c r="I907" s="6">
        <v>44743</v>
      </c>
      <c r="J907" s="13" t="s">
        <v>1470</v>
      </c>
      <c r="K907" s="1" t="s">
        <v>20</v>
      </c>
      <c r="N907" s="8"/>
      <c r="R907" s="1"/>
      <c r="S907" s="1">
        <v>1</v>
      </c>
    </row>
    <row r="908" ht="36" hidden="1" customHeight="1" spans="1:19">
      <c r="A908" s="1" t="s">
        <v>1471</v>
      </c>
      <c r="B908" s="3" t="s">
        <v>1463</v>
      </c>
      <c r="C908" s="4">
        <v>8082322.98672566</v>
      </c>
      <c r="D908" s="5">
        <v>7306419.98</v>
      </c>
      <c r="E908" s="4">
        <v>9.6</v>
      </c>
      <c r="F908" s="5">
        <v>7306419.98</v>
      </c>
      <c r="H908" s="1">
        <v>102</v>
      </c>
      <c r="I908" s="6">
        <v>44743</v>
      </c>
      <c r="J908" s="13" t="s">
        <v>1472</v>
      </c>
      <c r="K908" s="1" t="s">
        <v>20</v>
      </c>
      <c r="N908" s="8"/>
      <c r="R908" s="1"/>
      <c r="S908" s="1">
        <v>1</v>
      </c>
    </row>
    <row r="909" ht="18.75" hidden="1" spans="1:19">
      <c r="A909" s="1" t="s">
        <v>1473</v>
      </c>
      <c r="B909" s="3" t="s">
        <v>1474</v>
      </c>
      <c r="H909" s="1">
        <v>0</v>
      </c>
      <c r="I909" s="6">
        <v>44743</v>
      </c>
      <c r="J909" s="13" t="s">
        <v>1475</v>
      </c>
      <c r="K909" s="1" t="s">
        <v>20</v>
      </c>
      <c r="N909" s="8"/>
      <c r="R909" s="1"/>
      <c r="S909" s="1">
        <v>1</v>
      </c>
    </row>
    <row r="910" ht="18.75" hidden="1" spans="1:19">
      <c r="A910" s="1" t="s">
        <v>1476</v>
      </c>
      <c r="B910" s="3" t="s">
        <v>1477</v>
      </c>
      <c r="H910" s="1">
        <v>0</v>
      </c>
      <c r="I910" s="6">
        <v>44745</v>
      </c>
      <c r="J910" s="13" t="s">
        <v>1478</v>
      </c>
      <c r="K910" s="1" t="s">
        <v>20</v>
      </c>
      <c r="N910" s="8"/>
      <c r="R910" s="1"/>
      <c r="S910" s="1">
        <v>1</v>
      </c>
    </row>
    <row r="911" ht="36" hidden="1" customHeight="1" spans="1:19">
      <c r="A911" s="1" t="s">
        <v>1479</v>
      </c>
      <c r="B911" s="3" t="s">
        <v>1480</v>
      </c>
      <c r="C911" s="4">
        <v>42474147.005291</v>
      </c>
      <c r="D911" s="5">
        <v>40138068.92</v>
      </c>
      <c r="E911" s="4">
        <v>5.5</v>
      </c>
      <c r="F911" s="5">
        <v>40138068.92</v>
      </c>
      <c r="H911" s="1">
        <v>46</v>
      </c>
      <c r="I911" s="6">
        <v>44746</v>
      </c>
      <c r="J911" s="13" t="s">
        <v>1481</v>
      </c>
      <c r="K911" s="1" t="s">
        <v>20</v>
      </c>
      <c r="N911" s="8"/>
      <c r="R911" s="1"/>
      <c r="S911" s="1">
        <v>1</v>
      </c>
    </row>
    <row r="912" ht="18.75" hidden="1" spans="2:19">
      <c r="B912" s="3" t="s">
        <v>1482</v>
      </c>
      <c r="H912" s="1">
        <v>4</v>
      </c>
      <c r="I912" s="6">
        <v>44746</v>
      </c>
      <c r="J912" s="13" t="s">
        <v>1483</v>
      </c>
      <c r="K912" s="1" t="s">
        <v>20</v>
      </c>
      <c r="N912" s="8"/>
      <c r="R912" s="1"/>
      <c r="S912" s="1">
        <v>1</v>
      </c>
    </row>
    <row r="913" ht="36" hidden="1" customHeight="1" spans="1:19">
      <c r="A913" s="1" t="s">
        <v>1484</v>
      </c>
      <c r="B913" s="3" t="s">
        <v>1485</v>
      </c>
      <c r="C913" s="4">
        <v>12081018.9988751</v>
      </c>
      <c r="D913" s="5">
        <v>10740025.89</v>
      </c>
      <c r="E913" s="4">
        <v>11.1</v>
      </c>
      <c r="F913" s="5">
        <v>10740025.89</v>
      </c>
      <c r="H913" s="1">
        <v>177</v>
      </c>
      <c r="I913" s="6">
        <v>44747</v>
      </c>
      <c r="J913" s="13" t="s">
        <v>1486</v>
      </c>
      <c r="K913" s="1" t="s">
        <v>20</v>
      </c>
      <c r="N913" s="8"/>
      <c r="R913" s="1"/>
      <c r="S913" s="1">
        <v>1</v>
      </c>
    </row>
    <row r="914" ht="36" hidden="1" customHeight="1" spans="1:19">
      <c r="A914" s="1" t="s">
        <v>1487</v>
      </c>
      <c r="B914" s="3" t="s">
        <v>1488</v>
      </c>
      <c r="C914" s="4">
        <v>4771761.99999999</v>
      </c>
      <c r="D914" s="5">
        <v>4461597.47</v>
      </c>
      <c r="E914" s="4">
        <v>6.5</v>
      </c>
      <c r="F914" s="5">
        <v>4461597.47</v>
      </c>
      <c r="H914" s="1">
        <v>94</v>
      </c>
      <c r="I914" s="6">
        <v>44747</v>
      </c>
      <c r="J914" s="13" t="s">
        <v>1489</v>
      </c>
      <c r="K914" s="1" t="s">
        <v>20</v>
      </c>
      <c r="N914" s="8"/>
      <c r="R914" s="1"/>
      <c r="S914" s="1">
        <v>1</v>
      </c>
    </row>
    <row r="915" ht="36" hidden="1" customHeight="1" spans="1:19">
      <c r="A915" s="1" t="s">
        <v>1490</v>
      </c>
      <c r="B915" s="3" t="s">
        <v>1491</v>
      </c>
      <c r="C915" s="4">
        <v>5467597.99781181</v>
      </c>
      <c r="D915" s="5">
        <v>4997384.57</v>
      </c>
      <c r="E915" s="4">
        <v>8.6</v>
      </c>
      <c r="F915" s="5">
        <v>4997384.57</v>
      </c>
      <c r="H915" s="1">
        <v>74</v>
      </c>
      <c r="I915" s="6">
        <v>44747</v>
      </c>
      <c r="J915" s="13" t="s">
        <v>1492</v>
      </c>
      <c r="K915" s="1" t="s">
        <v>20</v>
      </c>
      <c r="N915" s="8"/>
      <c r="R915" s="1"/>
      <c r="S915" s="1">
        <v>1</v>
      </c>
    </row>
    <row r="916" ht="36" hidden="1" customHeight="1" spans="1:19">
      <c r="A916" s="1" t="s">
        <v>1493</v>
      </c>
      <c r="B916" s="3" t="s">
        <v>1494</v>
      </c>
      <c r="C916" s="4">
        <v>26395036.4795918</v>
      </c>
      <c r="D916" s="5">
        <v>25867135.75</v>
      </c>
      <c r="E916" s="4">
        <v>2</v>
      </c>
      <c r="F916" s="5">
        <v>25867135.75</v>
      </c>
      <c r="H916" s="1">
        <v>232</v>
      </c>
      <c r="I916" s="6">
        <v>44747</v>
      </c>
      <c r="J916" s="13" t="s">
        <v>1495</v>
      </c>
      <c r="K916" s="1" t="s">
        <v>20</v>
      </c>
      <c r="N916" s="8"/>
      <c r="R916" s="1"/>
      <c r="S916" s="1">
        <v>1</v>
      </c>
    </row>
    <row r="917" ht="18.75" hidden="1" spans="1:19">
      <c r="A917" s="1" t="s">
        <v>1496</v>
      </c>
      <c r="B917" s="3" t="s">
        <v>1497</v>
      </c>
      <c r="H917" s="1">
        <v>9</v>
      </c>
      <c r="I917" s="6">
        <v>44747</v>
      </c>
      <c r="J917" s="13" t="s">
        <v>1498</v>
      </c>
      <c r="K917" s="1" t="s">
        <v>20</v>
      </c>
      <c r="N917" s="8"/>
      <c r="R917" s="1"/>
      <c r="S917" s="1">
        <v>1</v>
      </c>
    </row>
    <row r="918" ht="36" hidden="1" customHeight="1" spans="1:19">
      <c r="A918" s="1" t="s">
        <v>1499</v>
      </c>
      <c r="B918" s="3" t="s">
        <v>1500</v>
      </c>
      <c r="C918" s="4">
        <v>5208832.17391304</v>
      </c>
      <c r="D918" s="5">
        <v>4792125.6</v>
      </c>
      <c r="E918" s="4">
        <v>8</v>
      </c>
      <c r="F918" s="5">
        <v>4792125.6</v>
      </c>
      <c r="H918" s="1">
        <v>135</v>
      </c>
      <c r="I918" s="6">
        <v>44748</v>
      </c>
      <c r="J918" s="13" t="s">
        <v>1501</v>
      </c>
      <c r="K918" s="1" t="s">
        <v>20</v>
      </c>
      <c r="N918" s="8"/>
      <c r="R918" s="1"/>
      <c r="S918" s="1">
        <v>1</v>
      </c>
    </row>
    <row r="919" ht="36" hidden="1" customHeight="1" spans="1:19">
      <c r="A919" s="1" t="s">
        <v>1502</v>
      </c>
      <c r="B919" s="3" t="s">
        <v>1503</v>
      </c>
      <c r="C919" s="4">
        <v>1681272.64900662</v>
      </c>
      <c r="D919" s="5">
        <v>1523233.02</v>
      </c>
      <c r="E919" s="4">
        <v>9.4</v>
      </c>
      <c r="F919" s="5">
        <v>1523233.02</v>
      </c>
      <c r="H919" s="1">
        <v>12</v>
      </c>
      <c r="I919" s="6">
        <v>44748</v>
      </c>
      <c r="J919" s="13" t="s">
        <v>1504</v>
      </c>
      <c r="K919" s="1" t="s">
        <v>20</v>
      </c>
      <c r="N919" s="8"/>
      <c r="R919" s="1"/>
      <c r="S919" s="1">
        <v>1</v>
      </c>
    </row>
    <row r="920" ht="18.75" hidden="1" spans="1:19">
      <c r="A920" s="1" t="s">
        <v>1505</v>
      </c>
      <c r="B920" s="3" t="s">
        <v>1506</v>
      </c>
      <c r="C920" s="4">
        <v>2740000</v>
      </c>
      <c r="D920" s="5">
        <v>2740000</v>
      </c>
      <c r="F920" s="5">
        <v>2740000</v>
      </c>
      <c r="H920" s="1">
        <v>3</v>
      </c>
      <c r="I920" s="6">
        <v>44748</v>
      </c>
      <c r="J920" s="13" t="s">
        <v>1507</v>
      </c>
      <c r="K920" s="1" t="s">
        <v>20</v>
      </c>
      <c r="N920" s="8"/>
      <c r="R920" s="1"/>
      <c r="S920" s="1">
        <v>1</v>
      </c>
    </row>
    <row r="921" ht="18.75" hidden="1" spans="1:19">
      <c r="A921" s="1" t="s">
        <v>1508</v>
      </c>
      <c r="B921" s="3" t="s">
        <v>1509</v>
      </c>
      <c r="C921" s="4">
        <v>2740000</v>
      </c>
      <c r="D921" s="5">
        <v>2740000</v>
      </c>
      <c r="F921" s="5">
        <v>2740000</v>
      </c>
      <c r="H921" s="1">
        <v>3</v>
      </c>
      <c r="I921" s="6">
        <v>44748</v>
      </c>
      <c r="J921" s="13" t="s">
        <v>1510</v>
      </c>
      <c r="K921" s="1" t="s">
        <v>20</v>
      </c>
      <c r="N921" s="8"/>
      <c r="R921" s="1"/>
      <c r="S921" s="1">
        <v>1</v>
      </c>
    </row>
    <row r="922" ht="36" hidden="1" customHeight="1" spans="1:19">
      <c r="A922" s="1" t="s">
        <v>1511</v>
      </c>
      <c r="B922" s="3" t="s">
        <v>1512</v>
      </c>
      <c r="C922" s="4">
        <v>7839475.88850174</v>
      </c>
      <c r="D922" s="5">
        <v>6749788.74</v>
      </c>
      <c r="E922" s="4">
        <v>13.9</v>
      </c>
      <c r="F922" s="5">
        <v>6749788.74</v>
      </c>
      <c r="H922" s="1">
        <v>108</v>
      </c>
      <c r="I922" s="6">
        <v>44749</v>
      </c>
      <c r="J922" s="13" t="s">
        <v>1513</v>
      </c>
      <c r="K922" s="1" t="s">
        <v>20</v>
      </c>
      <c r="N922" s="8"/>
      <c r="R922" s="1"/>
      <c r="S922" s="1">
        <v>1</v>
      </c>
    </row>
    <row r="923" ht="36" hidden="1" customHeight="1" spans="2:19">
      <c r="B923" s="3" t="s">
        <v>1514</v>
      </c>
      <c r="C923" s="4">
        <v>203658021.71875</v>
      </c>
      <c r="D923" s="5">
        <v>195511700.85</v>
      </c>
      <c r="E923" s="4">
        <v>4</v>
      </c>
      <c r="F923" s="5">
        <v>195511700.85</v>
      </c>
      <c r="H923" s="1">
        <v>12</v>
      </c>
      <c r="I923" s="6">
        <v>44749</v>
      </c>
      <c r="J923" s="13" t="s">
        <v>1515</v>
      </c>
      <c r="K923" s="1" t="s">
        <v>20</v>
      </c>
      <c r="N923" s="8"/>
      <c r="R923" s="1"/>
      <c r="S923" s="1">
        <v>1</v>
      </c>
    </row>
    <row r="924" ht="18.75" hidden="1" spans="1:19">
      <c r="A924" s="1" t="s">
        <v>1516</v>
      </c>
      <c r="B924" s="3" t="s">
        <v>1517</v>
      </c>
      <c r="H924" s="1">
        <v>95</v>
      </c>
      <c r="I924" s="6">
        <v>44749</v>
      </c>
      <c r="J924" s="13" t="s">
        <v>1518</v>
      </c>
      <c r="K924" s="1" t="s">
        <v>20</v>
      </c>
      <c r="N924" s="8"/>
      <c r="R924" s="1"/>
      <c r="S924" s="1">
        <v>1</v>
      </c>
    </row>
    <row r="925" ht="18.75" hidden="1" spans="1:19">
      <c r="A925" s="1" t="s">
        <v>1519</v>
      </c>
      <c r="B925" s="3" t="s">
        <v>1520</v>
      </c>
      <c r="H925" s="1">
        <v>7</v>
      </c>
      <c r="I925" s="6">
        <v>44749</v>
      </c>
      <c r="J925" s="13" t="s">
        <v>1521</v>
      </c>
      <c r="K925" s="1" t="s">
        <v>20</v>
      </c>
      <c r="N925" s="8"/>
      <c r="R925" s="1"/>
      <c r="S925" s="1">
        <v>1</v>
      </c>
    </row>
    <row r="926" ht="18.75" hidden="1" spans="1:19">
      <c r="A926" s="1" t="s">
        <v>1522</v>
      </c>
      <c r="B926" s="3" t="s">
        <v>1523</v>
      </c>
      <c r="H926" s="1">
        <v>95</v>
      </c>
      <c r="I926" s="6">
        <v>44749</v>
      </c>
      <c r="J926" s="13" t="s">
        <v>1524</v>
      </c>
      <c r="K926" s="1" t="s">
        <v>20</v>
      </c>
      <c r="N926" s="8"/>
      <c r="R926" s="1"/>
      <c r="S926" s="1">
        <v>1</v>
      </c>
    </row>
    <row r="927" ht="36" hidden="1" customHeight="1" spans="1:19">
      <c r="A927" s="1" t="s">
        <v>1525</v>
      </c>
      <c r="B927" s="3" t="s">
        <v>1526</v>
      </c>
      <c r="C927" s="4">
        <v>9538405.17171717</v>
      </c>
      <c r="D927" s="5">
        <v>9443021.12</v>
      </c>
      <c r="E927" s="4">
        <v>1</v>
      </c>
      <c r="F927" s="5">
        <v>9443021.12</v>
      </c>
      <c r="H927" s="1">
        <v>4</v>
      </c>
      <c r="I927" s="6">
        <v>44750</v>
      </c>
      <c r="J927" s="13" t="s">
        <v>1527</v>
      </c>
      <c r="K927" s="1" t="s">
        <v>20</v>
      </c>
      <c r="N927" s="8"/>
      <c r="R927" s="1"/>
      <c r="S927" s="1">
        <v>1</v>
      </c>
    </row>
    <row r="928" ht="36" hidden="1" customHeight="1" spans="1:19">
      <c r="A928" s="1" t="s">
        <v>1528</v>
      </c>
      <c r="B928" s="3" t="s">
        <v>1529</v>
      </c>
      <c r="C928" s="4">
        <v>51806436.1111111</v>
      </c>
      <c r="D928" s="5">
        <v>48490824.2</v>
      </c>
      <c r="E928" s="4">
        <v>6.4</v>
      </c>
      <c r="F928" s="5">
        <v>48490824.2</v>
      </c>
      <c r="H928" s="1">
        <v>83</v>
      </c>
      <c r="I928" s="6">
        <v>44750</v>
      </c>
      <c r="J928" s="13" t="s">
        <v>1530</v>
      </c>
      <c r="K928" s="1" t="s">
        <v>20</v>
      </c>
      <c r="N928" s="8"/>
      <c r="R928" s="1"/>
      <c r="S928" s="1">
        <v>1</v>
      </c>
    </row>
    <row r="929" ht="36" hidden="1" customHeight="1" spans="1:19">
      <c r="A929" s="1" t="s">
        <v>1531</v>
      </c>
      <c r="B929" s="3" t="s">
        <v>1532</v>
      </c>
      <c r="C929" s="4">
        <v>5538965.12696493</v>
      </c>
      <c r="D929" s="5">
        <v>4580724.16</v>
      </c>
      <c r="E929" s="4">
        <v>17.3</v>
      </c>
      <c r="F929" s="5">
        <v>4580724.16</v>
      </c>
      <c r="H929" s="1">
        <v>149</v>
      </c>
      <c r="I929" s="6">
        <v>44750</v>
      </c>
      <c r="J929" s="13" t="s">
        <v>1533</v>
      </c>
      <c r="K929" s="1" t="s">
        <v>20</v>
      </c>
      <c r="N929" s="8"/>
      <c r="R929" s="1"/>
      <c r="S929" s="1">
        <v>1</v>
      </c>
    </row>
    <row r="930" ht="36" hidden="1" customHeight="1" spans="1:19">
      <c r="A930" s="1" t="s">
        <v>1534</v>
      </c>
      <c r="B930" s="3" t="s">
        <v>1532</v>
      </c>
      <c r="C930" s="4">
        <v>5538965.12696493</v>
      </c>
      <c r="D930" s="5">
        <v>4580724.16</v>
      </c>
      <c r="E930" s="4">
        <v>17.3</v>
      </c>
      <c r="F930" s="5">
        <v>4580724.16</v>
      </c>
      <c r="H930" s="1">
        <v>149</v>
      </c>
      <c r="I930" s="6">
        <v>44750</v>
      </c>
      <c r="J930" s="13" t="s">
        <v>1535</v>
      </c>
      <c r="K930" s="1" t="s">
        <v>1265</v>
      </c>
      <c r="N930" s="8"/>
      <c r="R930" s="1"/>
      <c r="S930" s="1">
        <v>1</v>
      </c>
    </row>
    <row r="931" ht="18.75" hidden="1" spans="1:19">
      <c r="A931" s="1" t="s">
        <v>1536</v>
      </c>
      <c r="B931" s="3" t="s">
        <v>1537</v>
      </c>
      <c r="H931" s="1">
        <v>6</v>
      </c>
      <c r="I931" s="6">
        <v>44750</v>
      </c>
      <c r="J931" s="13" t="s">
        <v>1538</v>
      </c>
      <c r="K931" s="1" t="s">
        <v>20</v>
      </c>
      <c r="N931" s="8"/>
      <c r="R931" s="1"/>
      <c r="S931" s="1">
        <v>1</v>
      </c>
    </row>
    <row r="932" ht="18.75" hidden="1" spans="1:19">
      <c r="A932" s="1" t="s">
        <v>1539</v>
      </c>
      <c r="B932" s="3" t="s">
        <v>1540</v>
      </c>
      <c r="H932" s="1">
        <v>4</v>
      </c>
      <c r="I932" s="6">
        <v>44750</v>
      </c>
      <c r="J932" s="13" t="s">
        <v>1541</v>
      </c>
      <c r="K932" s="1" t="s">
        <v>20</v>
      </c>
      <c r="N932" s="8"/>
      <c r="R932" s="1"/>
      <c r="S932" s="1">
        <v>1</v>
      </c>
    </row>
    <row r="933" ht="18.75" hidden="1" spans="1:19">
      <c r="A933" s="1" t="s">
        <v>1542</v>
      </c>
      <c r="B933" s="3" t="s">
        <v>1543</v>
      </c>
      <c r="H933" s="1">
        <v>3</v>
      </c>
      <c r="I933" s="6">
        <v>44750</v>
      </c>
      <c r="J933" s="13" t="s">
        <v>1544</v>
      </c>
      <c r="K933" s="1" t="s">
        <v>20</v>
      </c>
      <c r="N933" s="8"/>
      <c r="R933" s="1"/>
      <c r="S933" s="1">
        <v>1</v>
      </c>
    </row>
    <row r="934" ht="18.75" hidden="1" spans="2:19">
      <c r="B934" s="3" t="s">
        <v>1545</v>
      </c>
      <c r="H934" s="1">
        <v>11</v>
      </c>
      <c r="I934" s="6">
        <v>44750</v>
      </c>
      <c r="J934" s="13" t="s">
        <v>1546</v>
      </c>
      <c r="K934" s="1" t="s">
        <v>20</v>
      </c>
      <c r="N934" s="8"/>
      <c r="R934" s="1"/>
      <c r="S934" s="1">
        <v>1</v>
      </c>
    </row>
    <row r="935" ht="18.75" hidden="1" spans="1:19">
      <c r="A935" s="1" t="s">
        <v>1547</v>
      </c>
      <c r="B935" s="3" t="s">
        <v>1548</v>
      </c>
      <c r="H935" s="1">
        <v>7</v>
      </c>
      <c r="I935" s="6">
        <v>44750</v>
      </c>
      <c r="J935" s="13" t="s">
        <v>1549</v>
      </c>
      <c r="K935" s="1" t="s">
        <v>20</v>
      </c>
      <c r="N935" s="8"/>
      <c r="R935" s="1"/>
      <c r="S935" s="1">
        <v>1</v>
      </c>
    </row>
    <row r="936" ht="36" hidden="1" customHeight="1" spans="1:19">
      <c r="A936" s="1" t="s">
        <v>1550</v>
      </c>
      <c r="B936" s="3" t="s">
        <v>1551</v>
      </c>
      <c r="C936" s="4">
        <v>11295431.9957081</v>
      </c>
      <c r="D936" s="5">
        <v>10527342.62</v>
      </c>
      <c r="E936" s="4">
        <v>6.8</v>
      </c>
      <c r="F936" s="5">
        <v>10527342.62</v>
      </c>
      <c r="H936" s="1">
        <v>129</v>
      </c>
      <c r="I936" s="6">
        <v>44753</v>
      </c>
      <c r="J936" s="13" t="s">
        <v>1552</v>
      </c>
      <c r="K936" s="1" t="s">
        <v>20</v>
      </c>
      <c r="N936" s="8"/>
      <c r="R936" s="1"/>
      <c r="S936" s="1">
        <v>1</v>
      </c>
    </row>
    <row r="937" ht="36" hidden="1" customHeight="1" spans="1:19">
      <c r="A937" s="1" t="s">
        <v>1553</v>
      </c>
      <c r="B937" s="3" t="s">
        <v>1554</v>
      </c>
      <c r="C937" s="4">
        <v>4401325.42857142</v>
      </c>
      <c r="D937" s="5">
        <v>4313298.92</v>
      </c>
      <c r="E937" s="4">
        <v>2</v>
      </c>
      <c r="F937" s="5">
        <v>4313298.92</v>
      </c>
      <c r="H937" s="1">
        <v>17</v>
      </c>
      <c r="I937" s="6">
        <v>44753</v>
      </c>
      <c r="J937" s="13" t="s">
        <v>1555</v>
      </c>
      <c r="K937" s="1" t="s">
        <v>20</v>
      </c>
      <c r="N937" s="8"/>
      <c r="R937" s="1"/>
      <c r="S937" s="1">
        <v>1</v>
      </c>
    </row>
    <row r="938" ht="36" hidden="1" customHeight="1" spans="1:19">
      <c r="A938" s="1" t="s">
        <v>1556</v>
      </c>
      <c r="B938" s="3" t="s">
        <v>1557</v>
      </c>
      <c r="C938" s="4">
        <v>21538679.0021459</v>
      </c>
      <c r="D938" s="5">
        <v>20074048.83</v>
      </c>
      <c r="E938" s="4">
        <v>6.8</v>
      </c>
      <c r="F938" s="5">
        <v>20074048.83</v>
      </c>
      <c r="H938" s="1">
        <v>260</v>
      </c>
      <c r="I938" s="6">
        <v>44753</v>
      </c>
      <c r="J938" s="13" t="s">
        <v>1558</v>
      </c>
      <c r="K938" s="1" t="s">
        <v>20</v>
      </c>
      <c r="N938" s="8"/>
      <c r="R938" s="1"/>
      <c r="S938" s="1">
        <v>1</v>
      </c>
    </row>
    <row r="939" ht="36" hidden="1" customHeight="1" spans="1:19">
      <c r="A939" s="1" t="s">
        <v>1559</v>
      </c>
      <c r="B939" s="3" t="s">
        <v>1560</v>
      </c>
      <c r="C939" s="4">
        <v>5494446.2302483</v>
      </c>
      <c r="D939" s="5">
        <v>4868079.36</v>
      </c>
      <c r="E939" s="4">
        <v>11.4</v>
      </c>
      <c r="F939" s="5">
        <v>4868079.36</v>
      </c>
      <c r="H939" s="1">
        <v>97</v>
      </c>
      <c r="I939" s="6">
        <v>44753</v>
      </c>
      <c r="J939" s="13" t="s">
        <v>1561</v>
      </c>
      <c r="K939" s="1" t="s">
        <v>20</v>
      </c>
      <c r="N939" s="8"/>
      <c r="R939" s="1"/>
      <c r="S939" s="1">
        <v>1</v>
      </c>
    </row>
    <row r="940" ht="36" hidden="1" customHeight="1" spans="1:19">
      <c r="A940" s="1" t="s">
        <v>1562</v>
      </c>
      <c r="B940" s="3" t="s">
        <v>1563</v>
      </c>
      <c r="C940" s="4">
        <v>24718960.9269988</v>
      </c>
      <c r="D940" s="5">
        <v>21332463.28</v>
      </c>
      <c r="E940" s="4">
        <v>13.7</v>
      </c>
      <c r="F940" s="5">
        <v>21332463.28</v>
      </c>
      <c r="H940" s="1">
        <v>377</v>
      </c>
      <c r="I940" s="6">
        <v>44754</v>
      </c>
      <c r="J940" s="13" t="s">
        <v>1564</v>
      </c>
      <c r="K940" s="1" t="s">
        <v>20</v>
      </c>
      <c r="N940" s="8"/>
      <c r="R940" s="1"/>
      <c r="S940" s="1">
        <v>1</v>
      </c>
    </row>
    <row r="941" ht="36" hidden="1" customHeight="1" spans="1:19">
      <c r="A941" s="1" t="s">
        <v>1565</v>
      </c>
      <c r="B941" s="3" t="s">
        <v>1566</v>
      </c>
      <c r="C941" s="4">
        <v>15680905.6270096</v>
      </c>
      <c r="D941" s="5">
        <v>14630284.95</v>
      </c>
      <c r="E941" s="4">
        <v>6.7</v>
      </c>
      <c r="F941" s="5">
        <v>14630284.95</v>
      </c>
      <c r="H941" s="1">
        <v>148</v>
      </c>
      <c r="I941" s="6">
        <v>44754</v>
      </c>
      <c r="J941" s="13" t="s">
        <v>1567</v>
      </c>
      <c r="K941" s="1" t="s">
        <v>20</v>
      </c>
      <c r="N941" s="8"/>
      <c r="R941" s="1"/>
      <c r="S941" s="1">
        <v>1</v>
      </c>
    </row>
    <row r="942" ht="36" hidden="1" customHeight="1" spans="1:19">
      <c r="A942" s="1" t="s">
        <v>1568</v>
      </c>
      <c r="B942" s="3" t="s">
        <v>1569</v>
      </c>
      <c r="C942" s="4">
        <v>3881254.61224489</v>
      </c>
      <c r="D942" s="5">
        <v>3803629.52</v>
      </c>
      <c r="E942" s="4">
        <v>2</v>
      </c>
      <c r="F942" s="5">
        <v>3803629.52</v>
      </c>
      <c r="H942" s="1">
        <v>5</v>
      </c>
      <c r="I942" s="6">
        <v>44754</v>
      </c>
      <c r="J942" s="13" t="s">
        <v>1570</v>
      </c>
      <c r="K942" s="1" t="s">
        <v>20</v>
      </c>
      <c r="N942" s="8"/>
      <c r="R942" s="1"/>
      <c r="S942" s="1">
        <v>1</v>
      </c>
    </row>
    <row r="943" ht="36" hidden="1" customHeight="1" spans="1:19">
      <c r="A943" s="1" t="s">
        <v>1571</v>
      </c>
      <c r="B943" s="3" t="s">
        <v>1572</v>
      </c>
      <c r="C943" s="4">
        <v>13602328.0752212</v>
      </c>
      <c r="D943" s="5">
        <v>12296504.58</v>
      </c>
      <c r="E943" s="4">
        <v>9.6</v>
      </c>
      <c r="F943" s="5">
        <v>12296504.58</v>
      </c>
      <c r="H943" s="1">
        <v>169</v>
      </c>
      <c r="I943" s="6">
        <v>44754</v>
      </c>
      <c r="J943" s="13" t="s">
        <v>1573</v>
      </c>
      <c r="K943" s="1" t="s">
        <v>20</v>
      </c>
      <c r="N943" s="8"/>
      <c r="R943" s="1"/>
      <c r="S943" s="1">
        <v>1</v>
      </c>
    </row>
    <row r="944" ht="18.75" hidden="1" spans="1:19">
      <c r="A944" s="1" t="s">
        <v>1574</v>
      </c>
      <c r="B944" s="3" t="s">
        <v>1575</v>
      </c>
      <c r="H944" s="1">
        <v>42</v>
      </c>
      <c r="I944" s="6">
        <v>44754</v>
      </c>
      <c r="J944" s="13" t="s">
        <v>1576</v>
      </c>
      <c r="K944" s="1" t="s">
        <v>20</v>
      </c>
      <c r="N944" s="8"/>
      <c r="R944" s="1"/>
      <c r="S944" s="1">
        <v>1</v>
      </c>
    </row>
    <row r="945" ht="18.75" hidden="1" spans="1:19">
      <c r="A945" s="1" t="s">
        <v>1577</v>
      </c>
      <c r="B945" s="3" t="s">
        <v>1578</v>
      </c>
      <c r="H945" s="1">
        <v>10</v>
      </c>
      <c r="I945" s="6">
        <v>44754</v>
      </c>
      <c r="J945" s="13" t="s">
        <v>1579</v>
      </c>
      <c r="K945" s="1" t="s">
        <v>20</v>
      </c>
      <c r="N945" s="8"/>
      <c r="R945" s="1"/>
      <c r="S945" s="1">
        <v>1</v>
      </c>
    </row>
    <row r="946" ht="18.75" hidden="1" spans="1:19">
      <c r="A946" s="1" t="s">
        <v>1580</v>
      </c>
      <c r="B946" s="3" t="s">
        <v>1581</v>
      </c>
      <c r="H946" s="1">
        <v>42</v>
      </c>
      <c r="I946" s="6">
        <v>44754</v>
      </c>
      <c r="J946" s="13" t="s">
        <v>1582</v>
      </c>
      <c r="K946" s="1" t="s">
        <v>20</v>
      </c>
      <c r="N946" s="8"/>
      <c r="R946" s="1"/>
      <c r="S946" s="1">
        <v>1</v>
      </c>
    </row>
    <row r="947" ht="36" hidden="1" customHeight="1" spans="1:19">
      <c r="A947" s="1" t="s">
        <v>1583</v>
      </c>
      <c r="B947" s="3" t="s">
        <v>1584</v>
      </c>
      <c r="C947" s="4">
        <v>8774606.2556561</v>
      </c>
      <c r="D947" s="5">
        <v>7756751.93</v>
      </c>
      <c r="E947" s="4">
        <v>11.6</v>
      </c>
      <c r="F947" s="5">
        <v>7756751.93</v>
      </c>
      <c r="H947" s="1">
        <v>144</v>
      </c>
      <c r="I947" s="6">
        <v>44755</v>
      </c>
      <c r="J947" s="13" t="s">
        <v>1585</v>
      </c>
      <c r="K947" s="1" t="s">
        <v>20</v>
      </c>
      <c r="N947" s="8"/>
      <c r="R947" s="1"/>
      <c r="S947" s="1">
        <v>1</v>
      </c>
    </row>
    <row r="948" ht="18.75" hidden="1" spans="1:19">
      <c r="A948" s="1" t="s">
        <v>1586</v>
      </c>
      <c r="B948" s="3" t="s">
        <v>1587</v>
      </c>
      <c r="H948" s="1">
        <v>0</v>
      </c>
      <c r="I948" s="6">
        <v>44755</v>
      </c>
      <c r="J948" s="13" t="s">
        <v>1588</v>
      </c>
      <c r="K948" s="1" t="s">
        <v>20</v>
      </c>
      <c r="N948" s="8"/>
      <c r="R948" s="1"/>
      <c r="S948" s="1">
        <v>1</v>
      </c>
    </row>
    <row r="949" ht="18.75" hidden="1" spans="1:19">
      <c r="A949" s="1" t="s">
        <v>1589</v>
      </c>
      <c r="B949" s="3" t="s">
        <v>1590</v>
      </c>
      <c r="H949" s="1">
        <v>4</v>
      </c>
      <c r="I949" s="6">
        <v>44755</v>
      </c>
      <c r="J949" s="13" t="s">
        <v>1591</v>
      </c>
      <c r="K949" s="1" t="s">
        <v>20</v>
      </c>
      <c r="N949" s="8"/>
      <c r="R949" s="1"/>
      <c r="S949" s="1">
        <v>1</v>
      </c>
    </row>
    <row r="950" ht="36" hidden="1" customHeight="1" spans="1:19">
      <c r="A950" s="1" t="s">
        <v>1592</v>
      </c>
      <c r="B950" s="3" t="s">
        <v>1593</v>
      </c>
      <c r="E950" s="4">
        <v>13.1</v>
      </c>
      <c r="H950" s="1">
        <v>4</v>
      </c>
      <c r="I950" s="6">
        <v>44756</v>
      </c>
      <c r="J950" s="13" t="s">
        <v>1594</v>
      </c>
      <c r="K950" s="1" t="s">
        <v>20</v>
      </c>
      <c r="N950" s="8"/>
      <c r="R950" s="1"/>
      <c r="S950" s="1">
        <v>1</v>
      </c>
    </row>
    <row r="951" ht="36" hidden="1" customHeight="1" spans="1:19">
      <c r="A951" s="1" t="s">
        <v>1595</v>
      </c>
      <c r="B951" s="3" t="s">
        <v>1584</v>
      </c>
      <c r="C951" s="4">
        <v>8774606.2556561</v>
      </c>
      <c r="D951" s="5">
        <v>7756751.93</v>
      </c>
      <c r="E951" s="4">
        <v>11.6</v>
      </c>
      <c r="F951" s="5">
        <v>7756751.93</v>
      </c>
      <c r="H951" s="1">
        <v>144</v>
      </c>
      <c r="I951" s="6">
        <v>44756</v>
      </c>
      <c r="J951" s="13" t="s">
        <v>1596</v>
      </c>
      <c r="K951" s="1" t="s">
        <v>1265</v>
      </c>
      <c r="N951" s="8"/>
      <c r="R951" s="1"/>
      <c r="S951" s="1">
        <v>1</v>
      </c>
    </row>
    <row r="952" ht="36" hidden="1" customHeight="1" spans="1:19">
      <c r="A952" s="1" t="s">
        <v>1597</v>
      </c>
      <c r="B952" s="3" t="s">
        <v>1598</v>
      </c>
      <c r="E952" s="4">
        <v>9.8</v>
      </c>
      <c r="H952" s="1">
        <v>26</v>
      </c>
      <c r="I952" s="6">
        <v>44756</v>
      </c>
      <c r="J952" s="13" t="s">
        <v>1599</v>
      </c>
      <c r="K952" s="1" t="s">
        <v>20</v>
      </c>
      <c r="N952" s="8"/>
      <c r="R952" s="1"/>
      <c r="S952" s="1">
        <v>1</v>
      </c>
    </row>
    <row r="953" ht="18.75" hidden="1" spans="1:19">
      <c r="A953" s="1" t="s">
        <v>1600</v>
      </c>
      <c r="B953" s="3" t="s">
        <v>1601</v>
      </c>
      <c r="H953" s="1">
        <v>6</v>
      </c>
      <c r="I953" s="6">
        <v>44756</v>
      </c>
      <c r="J953" s="13" t="s">
        <v>1602</v>
      </c>
      <c r="K953" s="1" t="s">
        <v>20</v>
      </c>
      <c r="N953" s="8"/>
      <c r="R953" s="1"/>
      <c r="S953" s="1">
        <v>1</v>
      </c>
    </row>
    <row r="954" ht="18.75" hidden="1" spans="1:19">
      <c r="A954" s="1" t="s">
        <v>1603</v>
      </c>
      <c r="B954" s="3" t="s">
        <v>1604</v>
      </c>
      <c r="H954" s="1">
        <v>4</v>
      </c>
      <c r="I954" s="6">
        <v>44756</v>
      </c>
      <c r="J954" s="13" t="s">
        <v>1605</v>
      </c>
      <c r="K954" s="1" t="s">
        <v>20</v>
      </c>
      <c r="N954" s="8"/>
      <c r="R954" s="1"/>
      <c r="S954" s="1">
        <v>1</v>
      </c>
    </row>
    <row r="955" ht="18.75" hidden="1" spans="1:19">
      <c r="A955" s="1" t="s">
        <v>1606</v>
      </c>
      <c r="B955" s="3" t="s">
        <v>1607</v>
      </c>
      <c r="H955" s="1">
        <v>3</v>
      </c>
      <c r="I955" s="6">
        <v>44756</v>
      </c>
      <c r="J955" s="13" t="s">
        <v>1608</v>
      </c>
      <c r="K955" s="1" t="s">
        <v>20</v>
      </c>
      <c r="N955" s="8"/>
      <c r="R955" s="1"/>
      <c r="S955" s="1">
        <v>1</v>
      </c>
    </row>
    <row r="956" ht="18.75" hidden="1" spans="1:19">
      <c r="A956" s="1" t="s">
        <v>1609</v>
      </c>
      <c r="B956" s="3" t="s">
        <v>1610</v>
      </c>
      <c r="H956" s="1">
        <v>22</v>
      </c>
      <c r="I956" s="6">
        <v>44756</v>
      </c>
      <c r="J956" s="13" t="s">
        <v>1611</v>
      </c>
      <c r="K956" s="1" t="s">
        <v>20</v>
      </c>
      <c r="N956" s="8"/>
      <c r="R956" s="1"/>
      <c r="S956" s="1">
        <v>1</v>
      </c>
    </row>
    <row r="957" ht="18.75" hidden="1" spans="1:19">
      <c r="A957" s="1" t="s">
        <v>1612</v>
      </c>
      <c r="B957" s="3" t="s">
        <v>1613</v>
      </c>
      <c r="H957" s="1">
        <v>6</v>
      </c>
      <c r="I957" s="6">
        <v>44756</v>
      </c>
      <c r="J957" s="13" t="s">
        <v>1614</v>
      </c>
      <c r="K957" s="1" t="s">
        <v>20</v>
      </c>
      <c r="N957" s="8"/>
      <c r="R957" s="1"/>
      <c r="S957" s="1">
        <v>1</v>
      </c>
    </row>
    <row r="958" ht="36" hidden="1" customHeight="1" spans="1:19">
      <c r="A958" s="1" t="s">
        <v>1615</v>
      </c>
      <c r="B958" s="3" t="s">
        <v>1616</v>
      </c>
      <c r="C958" s="4">
        <v>4336677.45140388</v>
      </c>
      <c r="D958" s="5">
        <v>4015763.32</v>
      </c>
      <c r="E958" s="4">
        <v>7.4</v>
      </c>
      <c r="F958" s="5">
        <v>4015763.32</v>
      </c>
      <c r="H958" s="1">
        <v>99</v>
      </c>
      <c r="I958" s="6">
        <v>44757</v>
      </c>
      <c r="J958" s="13" t="s">
        <v>1617</v>
      </c>
      <c r="K958" s="1" t="s">
        <v>20</v>
      </c>
      <c r="N958" s="8"/>
      <c r="R958" s="1"/>
      <c r="S958" s="1">
        <v>1</v>
      </c>
    </row>
    <row r="959" ht="36" hidden="1" customHeight="1" spans="1:19">
      <c r="A959" s="1" t="s">
        <v>1618</v>
      </c>
      <c r="B959" s="3" t="s">
        <v>1616</v>
      </c>
      <c r="C959" s="4">
        <v>4336677.45140388</v>
      </c>
      <c r="D959" s="5">
        <v>4015763.32</v>
      </c>
      <c r="E959" s="4">
        <v>7.4</v>
      </c>
      <c r="F959" s="5">
        <v>4015763.32</v>
      </c>
      <c r="H959" s="1">
        <v>99</v>
      </c>
      <c r="I959" s="6">
        <v>44757</v>
      </c>
      <c r="J959" s="13" t="s">
        <v>1619</v>
      </c>
      <c r="K959" s="1" t="s">
        <v>1320</v>
      </c>
      <c r="N959" s="8"/>
      <c r="R959" s="1"/>
      <c r="S959" s="1">
        <v>1</v>
      </c>
    </row>
    <row r="960" ht="18.75" hidden="1" spans="1:19">
      <c r="A960" s="1" t="s">
        <v>1620</v>
      </c>
      <c r="B960" s="3" t="s">
        <v>1621</v>
      </c>
      <c r="H960" s="1">
        <v>3</v>
      </c>
      <c r="I960" s="6">
        <v>44757</v>
      </c>
      <c r="J960" s="13" t="s">
        <v>1622</v>
      </c>
      <c r="K960" s="1" t="s">
        <v>20</v>
      </c>
      <c r="N960" s="8"/>
      <c r="R960" s="1"/>
      <c r="S960" s="1">
        <v>1</v>
      </c>
    </row>
    <row r="961" ht="18.75" hidden="1" spans="1:19">
      <c r="A961" s="1" t="s">
        <v>1623</v>
      </c>
      <c r="B961" s="3" t="s">
        <v>1624</v>
      </c>
      <c r="H961" s="1">
        <v>4</v>
      </c>
      <c r="I961" s="6">
        <v>44759</v>
      </c>
      <c r="J961" s="13" t="s">
        <v>1625</v>
      </c>
      <c r="K961" s="1" t="s">
        <v>20</v>
      </c>
      <c r="N961" s="8"/>
      <c r="R961" s="1"/>
      <c r="S961" s="1">
        <v>1</v>
      </c>
    </row>
    <row r="962" ht="36" hidden="1" customHeight="1" spans="1:19">
      <c r="A962" s="1" t="s">
        <v>1626</v>
      </c>
      <c r="B962" s="3" t="s">
        <v>1627</v>
      </c>
      <c r="C962" s="4">
        <v>130542922.319587</v>
      </c>
      <c r="D962" s="5">
        <v>126626634.65</v>
      </c>
      <c r="E962" s="4">
        <v>3</v>
      </c>
      <c r="F962" s="5">
        <v>126626634.65</v>
      </c>
      <c r="H962" s="1">
        <v>150</v>
      </c>
      <c r="I962" s="6">
        <v>44760</v>
      </c>
      <c r="J962" s="13" t="s">
        <v>1628</v>
      </c>
      <c r="K962" s="1" t="s">
        <v>20</v>
      </c>
      <c r="N962" s="8"/>
      <c r="R962" s="1"/>
      <c r="S962" s="1">
        <v>1</v>
      </c>
    </row>
    <row r="963" ht="18.75" hidden="1" spans="1:19">
      <c r="A963" s="1" t="s">
        <v>1629</v>
      </c>
      <c r="B963" s="3" t="s">
        <v>1630</v>
      </c>
      <c r="H963" s="1">
        <v>3</v>
      </c>
      <c r="I963" s="6">
        <v>44760</v>
      </c>
      <c r="J963" s="13" t="s">
        <v>1631</v>
      </c>
      <c r="K963" s="1" t="s">
        <v>20</v>
      </c>
      <c r="N963" s="8"/>
      <c r="R963" s="1"/>
      <c r="S963" s="1">
        <v>1</v>
      </c>
    </row>
    <row r="964" ht="18.75" hidden="1" spans="1:19">
      <c r="A964" s="1" t="s">
        <v>1632</v>
      </c>
      <c r="B964" s="3" t="s">
        <v>1633</v>
      </c>
      <c r="H964" s="1">
        <v>5</v>
      </c>
      <c r="I964" s="6">
        <v>44760</v>
      </c>
      <c r="J964" s="13" t="s">
        <v>1634</v>
      </c>
      <c r="K964" s="1" t="s">
        <v>20</v>
      </c>
      <c r="N964" s="8"/>
      <c r="R964" s="1"/>
      <c r="S964" s="1">
        <v>1</v>
      </c>
    </row>
    <row r="965" ht="18.75" hidden="1" spans="1:19">
      <c r="A965" s="1" t="s">
        <v>1635</v>
      </c>
      <c r="B965" s="3" t="s">
        <v>1636</v>
      </c>
      <c r="H965" s="1">
        <v>6</v>
      </c>
      <c r="I965" s="6">
        <v>44760</v>
      </c>
      <c r="J965" s="13" t="s">
        <v>1637</v>
      </c>
      <c r="K965" s="1" t="s">
        <v>20</v>
      </c>
      <c r="N965" s="8"/>
      <c r="R965" s="1"/>
      <c r="S965" s="1">
        <v>1</v>
      </c>
    </row>
    <row r="966" ht="36" hidden="1" customHeight="1" spans="1:19">
      <c r="A966" s="1" t="s">
        <v>1638</v>
      </c>
      <c r="B966" s="3" t="s">
        <v>1639</v>
      </c>
      <c r="C966" s="4">
        <v>7732533.9976825</v>
      </c>
      <c r="D966" s="5">
        <v>6673176.84</v>
      </c>
      <c r="E966" s="4">
        <v>13.7</v>
      </c>
      <c r="F966" s="5">
        <v>6673176.84</v>
      </c>
      <c r="H966" s="1">
        <v>159</v>
      </c>
      <c r="I966" s="6">
        <v>44761</v>
      </c>
      <c r="J966" s="13" t="s">
        <v>1640</v>
      </c>
      <c r="K966" s="1" t="s">
        <v>20</v>
      </c>
      <c r="N966" s="8"/>
      <c r="R966" s="1"/>
      <c r="S966" s="1">
        <v>1</v>
      </c>
    </row>
    <row r="967" ht="18.75" hidden="1" spans="1:19">
      <c r="A967" s="1" t="s">
        <v>1641</v>
      </c>
      <c r="B967" s="3" t="s">
        <v>1642</v>
      </c>
      <c r="H967" s="1">
        <v>3</v>
      </c>
      <c r="I967" s="6">
        <v>44761</v>
      </c>
      <c r="J967" s="13" t="s">
        <v>1643</v>
      </c>
      <c r="K967" s="1" t="s">
        <v>20</v>
      </c>
      <c r="N967" s="8"/>
      <c r="R967" s="1"/>
      <c r="S967" s="1">
        <v>1</v>
      </c>
    </row>
    <row r="968" ht="18.75" hidden="1" spans="1:19">
      <c r="A968" s="1" t="s">
        <v>1644</v>
      </c>
      <c r="B968" s="3" t="s">
        <v>1645</v>
      </c>
      <c r="H968" s="1">
        <v>3</v>
      </c>
      <c r="I968" s="6">
        <v>44761</v>
      </c>
      <c r="J968" s="13" t="s">
        <v>1646</v>
      </c>
      <c r="K968" s="1" t="s">
        <v>20</v>
      </c>
      <c r="N968" s="8"/>
      <c r="R968" s="1"/>
      <c r="S968" s="1">
        <v>1</v>
      </c>
    </row>
    <row r="969" ht="36" hidden="1" customHeight="1" spans="1:19">
      <c r="A969" s="1" t="s">
        <v>1647</v>
      </c>
      <c r="B969" s="3" t="s">
        <v>1648</v>
      </c>
      <c r="C969" s="4">
        <v>173824364.84536</v>
      </c>
      <c r="D969" s="5">
        <v>168609633.9</v>
      </c>
      <c r="E969" s="4">
        <v>3</v>
      </c>
      <c r="F969" s="5">
        <v>168609633.9</v>
      </c>
      <c r="H969" s="1">
        <v>132</v>
      </c>
      <c r="I969" s="6">
        <v>44762</v>
      </c>
      <c r="J969" s="13" t="s">
        <v>1649</v>
      </c>
      <c r="K969" s="1" t="s">
        <v>20</v>
      </c>
      <c r="N969" s="8"/>
      <c r="R969" s="1"/>
      <c r="S969" s="1">
        <v>1</v>
      </c>
    </row>
    <row r="970" ht="36" hidden="1" customHeight="1" spans="1:19">
      <c r="A970" s="1" t="s">
        <v>1650</v>
      </c>
      <c r="B970" s="3" t="s">
        <v>1651</v>
      </c>
      <c r="C970" s="4">
        <v>5463152</v>
      </c>
      <c r="D970" s="5">
        <v>5189994.4</v>
      </c>
      <c r="E970" s="4">
        <v>5</v>
      </c>
      <c r="F970" s="5">
        <v>5189994.4</v>
      </c>
      <c r="H970" s="1">
        <v>9</v>
      </c>
      <c r="I970" s="6">
        <v>44762</v>
      </c>
      <c r="J970" s="13" t="s">
        <v>1652</v>
      </c>
      <c r="K970" s="1" t="s">
        <v>20</v>
      </c>
      <c r="N970" s="8"/>
      <c r="R970" s="1"/>
      <c r="S970" s="1">
        <v>1</v>
      </c>
    </row>
    <row r="971" ht="18.75" hidden="1" spans="1:19">
      <c r="A971" s="1" t="s">
        <v>1653</v>
      </c>
      <c r="B971" s="3" t="s">
        <v>1654</v>
      </c>
      <c r="H971" s="1">
        <v>4</v>
      </c>
      <c r="I971" s="6">
        <v>44762</v>
      </c>
      <c r="J971" s="13" t="s">
        <v>1655</v>
      </c>
      <c r="K971" s="1" t="s">
        <v>20</v>
      </c>
      <c r="N971" s="8"/>
      <c r="R971" s="1"/>
      <c r="S971" s="1">
        <v>1</v>
      </c>
    </row>
    <row r="972" ht="18.75" hidden="1" spans="1:19">
      <c r="A972" s="1" t="s">
        <v>1656</v>
      </c>
      <c r="B972" s="3" t="s">
        <v>1657</v>
      </c>
      <c r="H972" s="1">
        <v>3</v>
      </c>
      <c r="I972" s="6">
        <v>44762</v>
      </c>
      <c r="J972" s="13" t="s">
        <v>1658</v>
      </c>
      <c r="K972" s="1" t="s">
        <v>20</v>
      </c>
      <c r="N972" s="8"/>
      <c r="R972" s="1"/>
      <c r="S972" s="1">
        <v>1</v>
      </c>
    </row>
    <row r="973" ht="18.75" hidden="1" spans="1:19">
      <c r="A973" s="1" t="s">
        <v>1659</v>
      </c>
      <c r="B973" s="3" t="s">
        <v>1660</v>
      </c>
      <c r="H973" s="1">
        <v>9</v>
      </c>
      <c r="I973" s="6">
        <v>44762</v>
      </c>
      <c r="J973" s="13" t="s">
        <v>1661</v>
      </c>
      <c r="K973" s="1" t="s">
        <v>20</v>
      </c>
      <c r="N973" s="8"/>
      <c r="R973" s="1"/>
      <c r="S973" s="1">
        <v>1</v>
      </c>
    </row>
    <row r="974" ht="18.75" hidden="1" spans="1:19">
      <c r="A974" s="1" t="s">
        <v>1662</v>
      </c>
      <c r="B974" s="3" t="s">
        <v>1663</v>
      </c>
      <c r="H974" s="1">
        <v>3</v>
      </c>
      <c r="I974" s="6">
        <v>44762</v>
      </c>
      <c r="J974" s="13" t="s">
        <v>1664</v>
      </c>
      <c r="K974" s="1" t="s">
        <v>20</v>
      </c>
      <c r="N974" s="8"/>
      <c r="R974" s="1"/>
      <c r="S974" s="1">
        <v>1</v>
      </c>
    </row>
    <row r="975" ht="18.75" hidden="1" spans="1:19">
      <c r="A975" s="1" t="s">
        <v>1665</v>
      </c>
      <c r="B975" s="3" t="s">
        <v>1666</v>
      </c>
      <c r="H975" s="1">
        <v>4</v>
      </c>
      <c r="I975" s="6">
        <v>44762</v>
      </c>
      <c r="J975" s="13" t="s">
        <v>1667</v>
      </c>
      <c r="K975" s="1" t="s">
        <v>20</v>
      </c>
      <c r="N975" s="8"/>
      <c r="R975" s="1"/>
      <c r="S975" s="1">
        <v>1</v>
      </c>
    </row>
    <row r="976" ht="36" hidden="1" customHeight="1" spans="1:19">
      <c r="A976" s="1" t="s">
        <v>1668</v>
      </c>
      <c r="B976" s="3" t="s">
        <v>1669</v>
      </c>
      <c r="C976" s="4">
        <v>11333646.5384615</v>
      </c>
      <c r="D976" s="5">
        <v>10313618.35</v>
      </c>
      <c r="E976" s="4">
        <v>9</v>
      </c>
      <c r="F976" s="5">
        <v>10313618.35</v>
      </c>
      <c r="H976" s="1">
        <v>131</v>
      </c>
      <c r="I976" s="6">
        <v>44763</v>
      </c>
      <c r="J976" s="13" t="s">
        <v>1670</v>
      </c>
      <c r="K976" s="1" t="s">
        <v>1320</v>
      </c>
      <c r="N976" s="8"/>
      <c r="R976" s="1"/>
      <c r="S976" s="1">
        <v>1</v>
      </c>
    </row>
    <row r="977" ht="36" hidden="1" customHeight="1" spans="1:19">
      <c r="A977" s="1" t="s">
        <v>1671</v>
      </c>
      <c r="B977" s="3" t="s">
        <v>1669</v>
      </c>
      <c r="C977" s="4">
        <v>11333646.5384615</v>
      </c>
      <c r="D977" s="5">
        <v>10313618.35</v>
      </c>
      <c r="E977" s="4">
        <v>9</v>
      </c>
      <c r="F977" s="5">
        <v>10313618.35</v>
      </c>
      <c r="H977" s="1">
        <v>131</v>
      </c>
      <c r="I977" s="6">
        <v>44763</v>
      </c>
      <c r="J977" s="13" t="s">
        <v>1672</v>
      </c>
      <c r="K977" s="1" t="s">
        <v>20</v>
      </c>
      <c r="N977" s="8"/>
      <c r="R977" s="1"/>
      <c r="S977" s="1">
        <v>1</v>
      </c>
    </row>
    <row r="978" ht="18.75" hidden="1" spans="1:19">
      <c r="A978" s="1" t="s">
        <v>1673</v>
      </c>
      <c r="B978" s="3" t="s">
        <v>1674</v>
      </c>
      <c r="H978" s="1">
        <v>3</v>
      </c>
      <c r="I978" s="6">
        <v>44763</v>
      </c>
      <c r="J978" s="13" t="s">
        <v>1675</v>
      </c>
      <c r="K978" s="1" t="s">
        <v>20</v>
      </c>
      <c r="N978" s="8"/>
      <c r="R978" s="1"/>
      <c r="S978" s="1">
        <v>1</v>
      </c>
    </row>
    <row r="979" ht="18.75" hidden="1" spans="1:19">
      <c r="A979" s="1" t="s">
        <v>1676</v>
      </c>
      <c r="B979" s="3" t="s">
        <v>1677</v>
      </c>
      <c r="H979" s="1">
        <v>3</v>
      </c>
      <c r="I979" s="6">
        <v>44763</v>
      </c>
      <c r="J979" s="13" t="s">
        <v>1678</v>
      </c>
      <c r="K979" s="1" t="s">
        <v>576</v>
      </c>
      <c r="N979" s="8"/>
      <c r="R979" s="1"/>
      <c r="S979" s="1">
        <v>1</v>
      </c>
    </row>
    <row r="980" ht="36" hidden="1" customHeight="1" spans="1:19">
      <c r="A980" s="1" t="s">
        <v>1679</v>
      </c>
      <c r="B980" s="3" t="s">
        <v>1680</v>
      </c>
      <c r="C980" s="4">
        <v>26955711.1973392</v>
      </c>
      <c r="D980" s="5">
        <v>24314051.5</v>
      </c>
      <c r="E980" s="4">
        <v>9.8</v>
      </c>
      <c r="F980" s="5">
        <v>24314051.5</v>
      </c>
      <c r="H980" s="1">
        <v>170</v>
      </c>
      <c r="I980" s="6">
        <v>44764</v>
      </c>
      <c r="J980" s="13" t="s">
        <v>1681</v>
      </c>
      <c r="K980" s="1" t="s">
        <v>20</v>
      </c>
      <c r="N980" s="8"/>
      <c r="R980" s="1"/>
      <c r="S980" s="1">
        <v>1</v>
      </c>
    </row>
    <row r="981" ht="36" hidden="1" customHeight="1" spans="1:19">
      <c r="A981" s="1" t="s">
        <v>1682</v>
      </c>
      <c r="B981" s="3" t="s">
        <v>1683</v>
      </c>
      <c r="C981" s="4">
        <v>6692325.58139534</v>
      </c>
      <c r="D981" s="5">
        <v>6330940</v>
      </c>
      <c r="E981" s="4">
        <v>5.4</v>
      </c>
      <c r="F981" s="5">
        <v>6330940</v>
      </c>
      <c r="H981" s="1">
        <v>38</v>
      </c>
      <c r="I981" s="6">
        <v>44764</v>
      </c>
      <c r="J981" s="13" t="s">
        <v>1684</v>
      </c>
      <c r="K981" s="1" t="s">
        <v>20</v>
      </c>
      <c r="N981" s="8"/>
      <c r="R981" s="1"/>
      <c r="S981" s="1">
        <v>1</v>
      </c>
    </row>
    <row r="982" ht="36" hidden="1" customHeight="1" spans="1:19">
      <c r="A982" s="1" t="s">
        <v>1685</v>
      </c>
      <c r="B982" s="3" t="s">
        <v>1686</v>
      </c>
      <c r="C982" s="4">
        <v>14105986.8673469</v>
      </c>
      <c r="D982" s="5">
        <v>13823867.13</v>
      </c>
      <c r="E982" s="4">
        <v>2</v>
      </c>
      <c r="F982" s="5">
        <v>13823867.13</v>
      </c>
      <c r="H982" s="1">
        <v>7</v>
      </c>
      <c r="I982" s="6">
        <v>44764</v>
      </c>
      <c r="J982" s="13" t="s">
        <v>1687</v>
      </c>
      <c r="K982" s="1" t="s">
        <v>20</v>
      </c>
      <c r="N982" s="8"/>
      <c r="R982" s="1"/>
      <c r="S982" s="1">
        <v>1</v>
      </c>
    </row>
    <row r="983" ht="36" hidden="1" customHeight="1" spans="1:19">
      <c r="A983" s="1" t="s">
        <v>1688</v>
      </c>
      <c r="B983" s="3" t="s">
        <v>1689</v>
      </c>
      <c r="C983" s="4">
        <v>6095620.27180068</v>
      </c>
      <c r="D983" s="5">
        <v>5382432.7</v>
      </c>
      <c r="E983" s="4">
        <v>11.7</v>
      </c>
      <c r="F983" s="5">
        <v>5382432.7</v>
      </c>
      <c r="H983" s="1">
        <v>126</v>
      </c>
      <c r="I983" s="6">
        <v>44764</v>
      </c>
      <c r="J983" s="13" t="s">
        <v>1690</v>
      </c>
      <c r="K983" s="1" t="s">
        <v>20</v>
      </c>
      <c r="N983" s="8"/>
      <c r="R983" s="1"/>
      <c r="S983" s="1">
        <v>1</v>
      </c>
    </row>
    <row r="984" ht="18.75" hidden="1" spans="1:19">
      <c r="A984" s="1" t="s">
        <v>1691</v>
      </c>
      <c r="B984" s="3" t="s">
        <v>1692</v>
      </c>
      <c r="H984" s="1">
        <v>4</v>
      </c>
      <c r="I984" s="6">
        <v>44764</v>
      </c>
      <c r="J984" s="13" t="s">
        <v>1693</v>
      </c>
      <c r="K984" s="1" t="s">
        <v>20</v>
      </c>
      <c r="N984" s="8"/>
      <c r="R984" s="1"/>
      <c r="S984" s="1">
        <v>1</v>
      </c>
    </row>
    <row r="985" ht="36" hidden="1" customHeight="1" spans="1:19">
      <c r="A985" s="1" t="s">
        <v>1694</v>
      </c>
      <c r="B985" s="3" t="s">
        <v>1680</v>
      </c>
      <c r="C985" s="4">
        <v>26955711.1973392</v>
      </c>
      <c r="D985" s="5">
        <v>24314051.5</v>
      </c>
      <c r="E985" s="4">
        <v>9.8</v>
      </c>
      <c r="F985" s="5">
        <v>24314051.5</v>
      </c>
      <c r="H985" s="1">
        <v>170</v>
      </c>
      <c r="I985" s="6">
        <v>44767</v>
      </c>
      <c r="J985" s="13" t="s">
        <v>1695</v>
      </c>
      <c r="K985" s="1" t="s">
        <v>1265</v>
      </c>
      <c r="N985" s="8"/>
      <c r="R985" s="1"/>
      <c r="S985" s="1">
        <v>1</v>
      </c>
    </row>
    <row r="986" ht="36" hidden="1" customHeight="1" spans="1:19">
      <c r="A986" s="1" t="s">
        <v>1696</v>
      </c>
      <c r="B986" s="3" t="s">
        <v>1697</v>
      </c>
      <c r="C986" s="4">
        <v>15108412.7904328</v>
      </c>
      <c r="D986" s="5">
        <v>13265186.43</v>
      </c>
      <c r="E986" s="4">
        <v>12.2</v>
      </c>
      <c r="F986" s="5">
        <v>13265186.43</v>
      </c>
      <c r="H986" s="1">
        <v>188</v>
      </c>
      <c r="I986" s="6">
        <v>44767</v>
      </c>
      <c r="J986" s="13" t="s">
        <v>1698</v>
      </c>
      <c r="K986" s="1" t="s">
        <v>20</v>
      </c>
      <c r="N986" s="8"/>
      <c r="R986" s="1"/>
      <c r="S986" s="1">
        <v>1</v>
      </c>
    </row>
    <row r="987" ht="36" hidden="1" customHeight="1" spans="1:19">
      <c r="A987" s="1" t="s">
        <v>1699</v>
      </c>
      <c r="B987" s="3" t="s">
        <v>1700</v>
      </c>
      <c r="C987" s="4">
        <v>62653674.6376811</v>
      </c>
      <c r="D987" s="5">
        <v>56200346.15</v>
      </c>
      <c r="E987" s="4">
        <v>10.3</v>
      </c>
      <c r="F987" s="5">
        <v>56200346.15</v>
      </c>
      <c r="H987" s="1">
        <v>57</v>
      </c>
      <c r="I987" s="6">
        <v>44767</v>
      </c>
      <c r="J987" s="13" t="s">
        <v>1701</v>
      </c>
      <c r="K987" s="1" t="s">
        <v>20</v>
      </c>
      <c r="N987" s="8"/>
      <c r="R987" s="1"/>
      <c r="S987" s="1">
        <v>1</v>
      </c>
    </row>
    <row r="988" ht="18.75" hidden="1" spans="1:19">
      <c r="A988" s="1" t="s">
        <v>1702</v>
      </c>
      <c r="B988" s="3" t="s">
        <v>1703</v>
      </c>
      <c r="H988" s="1">
        <v>4</v>
      </c>
      <c r="I988" s="6">
        <v>44767</v>
      </c>
      <c r="J988" s="13" t="s">
        <v>1704</v>
      </c>
      <c r="K988" s="1" t="s">
        <v>20</v>
      </c>
      <c r="N988" s="8"/>
      <c r="R988" s="1"/>
      <c r="S988" s="1">
        <v>1</v>
      </c>
    </row>
    <row r="989" ht="36" hidden="1" customHeight="1" spans="1:19">
      <c r="A989" s="1" t="s">
        <v>1705</v>
      </c>
      <c r="B989" s="3" t="s">
        <v>1706</v>
      </c>
      <c r="C989" s="4">
        <v>9998349.0052356</v>
      </c>
      <c r="D989" s="5">
        <v>9548423.3</v>
      </c>
      <c r="E989" s="4">
        <v>4.5</v>
      </c>
      <c r="F989" s="5">
        <v>9548423.3</v>
      </c>
      <c r="H989" s="1">
        <v>126</v>
      </c>
      <c r="I989" s="6">
        <v>44768</v>
      </c>
      <c r="J989" s="13" t="s">
        <v>1707</v>
      </c>
      <c r="K989" s="1" t="s">
        <v>20</v>
      </c>
      <c r="N989" s="8"/>
      <c r="R989" s="1"/>
      <c r="S989" s="1">
        <v>1</v>
      </c>
    </row>
    <row r="990" ht="36" hidden="1" customHeight="1" spans="1:19">
      <c r="A990" s="1" t="s">
        <v>1708</v>
      </c>
      <c r="B990" s="3" t="s">
        <v>1709</v>
      </c>
      <c r="C990" s="4">
        <v>4618419.00219298</v>
      </c>
      <c r="D990" s="5">
        <v>4211998.13</v>
      </c>
      <c r="E990" s="4">
        <v>8.8</v>
      </c>
      <c r="F990" s="5">
        <v>4211998.13</v>
      </c>
      <c r="H990" s="1">
        <v>103</v>
      </c>
      <c r="I990" s="6">
        <v>44768</v>
      </c>
      <c r="J990" s="13" t="s">
        <v>1710</v>
      </c>
      <c r="K990" s="1" t="s">
        <v>20</v>
      </c>
      <c r="N990" s="8"/>
      <c r="R990" s="1"/>
      <c r="S990" s="1">
        <v>1</v>
      </c>
    </row>
    <row r="991" ht="36" hidden="1" customHeight="1" spans="1:19">
      <c r="A991" s="1" t="s">
        <v>1711</v>
      </c>
      <c r="B991" s="3" t="s">
        <v>1709</v>
      </c>
      <c r="C991" s="4">
        <v>4618419.00219298</v>
      </c>
      <c r="D991" s="5">
        <v>4211998.13</v>
      </c>
      <c r="E991" s="4">
        <v>8.8</v>
      </c>
      <c r="F991" s="5">
        <v>4211998.13</v>
      </c>
      <c r="H991" s="1">
        <v>103</v>
      </c>
      <c r="I991" s="6">
        <v>44768</v>
      </c>
      <c r="J991" s="13" t="s">
        <v>1712</v>
      </c>
      <c r="K991" s="1" t="s">
        <v>20</v>
      </c>
      <c r="N991" s="8"/>
      <c r="R991" s="1"/>
      <c r="S991" s="1">
        <v>1</v>
      </c>
    </row>
    <row r="992" ht="18.75" hidden="1" spans="1:19">
      <c r="A992" s="1" t="s">
        <v>1713</v>
      </c>
      <c r="B992" s="3" t="s">
        <v>1714</v>
      </c>
      <c r="H992" s="1">
        <v>4</v>
      </c>
      <c r="I992" s="6">
        <v>44768</v>
      </c>
      <c r="J992" s="13" t="s">
        <v>1715</v>
      </c>
      <c r="K992" s="1" t="s">
        <v>20</v>
      </c>
      <c r="N992" s="8"/>
      <c r="R992" s="1"/>
      <c r="S992" s="1">
        <v>1</v>
      </c>
    </row>
    <row r="993" ht="18.75" hidden="1" spans="1:19">
      <c r="A993" s="1" t="s">
        <v>1716</v>
      </c>
      <c r="B993" s="3" t="s">
        <v>1717</v>
      </c>
      <c r="H993" s="1">
        <v>3</v>
      </c>
      <c r="I993" s="6">
        <v>44768</v>
      </c>
      <c r="J993" s="13" t="s">
        <v>1718</v>
      </c>
      <c r="K993" s="1" t="s">
        <v>20</v>
      </c>
      <c r="N993" s="8"/>
      <c r="R993" s="1"/>
      <c r="S993" s="1">
        <v>1</v>
      </c>
    </row>
    <row r="994" ht="36" hidden="1" customHeight="1" spans="1:19">
      <c r="A994" s="1" t="s">
        <v>1719</v>
      </c>
      <c r="B994" s="3" t="s">
        <v>1720</v>
      </c>
      <c r="C994" s="4">
        <v>9158934.12526998</v>
      </c>
      <c r="D994" s="5">
        <v>8481173</v>
      </c>
      <c r="E994" s="4">
        <v>7.4</v>
      </c>
      <c r="F994" s="5">
        <v>8481173</v>
      </c>
      <c r="H994" s="1">
        <v>41</v>
      </c>
      <c r="I994" s="6">
        <v>44769</v>
      </c>
      <c r="J994" s="13" t="s">
        <v>1721</v>
      </c>
      <c r="K994" s="1" t="s">
        <v>20</v>
      </c>
      <c r="N994" s="8"/>
      <c r="R994" s="1"/>
      <c r="S994" s="1">
        <v>1</v>
      </c>
    </row>
    <row r="995" ht="36" hidden="1" customHeight="1" spans="1:19">
      <c r="A995" s="1" t="s">
        <v>1722</v>
      </c>
      <c r="B995" s="3" t="s">
        <v>1723</v>
      </c>
      <c r="C995" s="4">
        <v>4387866.60215053</v>
      </c>
      <c r="D995" s="5">
        <v>4080715.94</v>
      </c>
      <c r="E995" s="4">
        <v>7</v>
      </c>
      <c r="F995" s="5">
        <v>4080715.94</v>
      </c>
      <c r="H995" s="1">
        <v>97</v>
      </c>
      <c r="I995" s="6">
        <v>44769</v>
      </c>
      <c r="J995" s="13" t="s">
        <v>1724</v>
      </c>
      <c r="K995" s="1" t="s">
        <v>20</v>
      </c>
      <c r="N995" s="8"/>
      <c r="R995" s="1"/>
      <c r="S995" s="1">
        <v>1</v>
      </c>
    </row>
    <row r="996" ht="36" hidden="1" customHeight="1" spans="1:19">
      <c r="A996" s="1" t="s">
        <v>1725</v>
      </c>
      <c r="B996" s="3" t="s">
        <v>1726</v>
      </c>
      <c r="C996" s="4">
        <v>2693048.00223214</v>
      </c>
      <c r="D996" s="5">
        <v>2412971.01</v>
      </c>
      <c r="E996" s="4">
        <v>10.4</v>
      </c>
      <c r="F996" s="5">
        <v>2412971.01</v>
      </c>
      <c r="H996" s="1">
        <v>43</v>
      </c>
      <c r="I996" s="6">
        <v>44769</v>
      </c>
      <c r="J996" s="13" t="s">
        <v>1727</v>
      </c>
      <c r="K996" s="1" t="s">
        <v>20</v>
      </c>
      <c r="N996" s="8"/>
      <c r="R996" s="1"/>
      <c r="S996" s="1">
        <v>1</v>
      </c>
    </row>
    <row r="997" ht="36" hidden="1" customHeight="1" spans="1:19">
      <c r="A997" s="1" t="s">
        <v>1728</v>
      </c>
      <c r="B997" s="3" t="s">
        <v>1726</v>
      </c>
      <c r="C997" s="4">
        <v>2693048.00223214</v>
      </c>
      <c r="D997" s="5">
        <v>2412971.01</v>
      </c>
      <c r="E997" s="4">
        <v>10.4</v>
      </c>
      <c r="F997" s="5">
        <v>2412971.01</v>
      </c>
      <c r="H997" s="1">
        <v>43</v>
      </c>
      <c r="I997" s="6">
        <v>44769</v>
      </c>
      <c r="J997" s="13" t="s">
        <v>1729</v>
      </c>
      <c r="K997" s="1" t="s">
        <v>1265</v>
      </c>
      <c r="N997" s="8"/>
      <c r="R997" s="1"/>
      <c r="S997" s="1">
        <v>1</v>
      </c>
    </row>
    <row r="998" ht="36" hidden="1" customHeight="1" spans="1:19">
      <c r="A998" s="1" t="s">
        <v>1730</v>
      </c>
      <c r="B998" s="3" t="s">
        <v>1731</v>
      </c>
      <c r="E998" s="4">
        <v>5</v>
      </c>
      <c r="H998" s="1">
        <v>348</v>
      </c>
      <c r="I998" s="6">
        <v>44770</v>
      </c>
      <c r="J998" s="13" t="s">
        <v>1732</v>
      </c>
      <c r="K998" s="1" t="s">
        <v>20</v>
      </c>
      <c r="N998" s="8"/>
      <c r="R998" s="1"/>
      <c r="S998" s="1">
        <v>1</v>
      </c>
    </row>
    <row r="999" ht="36" hidden="1" customHeight="1" spans="1:19">
      <c r="A999" s="1" t="s">
        <v>1733</v>
      </c>
      <c r="B999" s="3" t="s">
        <v>1734</v>
      </c>
      <c r="C999" s="4">
        <v>6855196.78350515</v>
      </c>
      <c r="D999" s="5">
        <v>6649540.88</v>
      </c>
      <c r="E999" s="4">
        <v>3</v>
      </c>
      <c r="F999" s="5">
        <v>6649540.88</v>
      </c>
      <c r="H999" s="1">
        <v>5</v>
      </c>
      <c r="I999" s="6">
        <v>44770</v>
      </c>
      <c r="J999" s="13" t="s">
        <v>1735</v>
      </c>
      <c r="K999" s="1" t="s">
        <v>20</v>
      </c>
      <c r="N999" s="8"/>
      <c r="R999" s="1"/>
      <c r="S999" s="1">
        <v>1</v>
      </c>
    </row>
    <row r="1000" ht="36" hidden="1" customHeight="1" spans="1:19">
      <c r="A1000" s="1" t="s">
        <v>1736</v>
      </c>
      <c r="B1000" s="3" t="s">
        <v>1737</v>
      </c>
      <c r="C1000" s="4">
        <v>10108665.6243329</v>
      </c>
      <c r="D1000" s="5">
        <v>9471819.69</v>
      </c>
      <c r="E1000" s="4">
        <v>6.3</v>
      </c>
      <c r="F1000" s="5">
        <v>9471819.69</v>
      </c>
      <c r="H1000" s="1">
        <v>147</v>
      </c>
      <c r="I1000" s="6">
        <v>44770</v>
      </c>
      <c r="J1000" s="13" t="s">
        <v>1738</v>
      </c>
      <c r="K1000" s="1" t="s">
        <v>20</v>
      </c>
      <c r="N1000" s="8"/>
      <c r="R1000" s="1"/>
      <c r="S1000" s="1">
        <v>1</v>
      </c>
    </row>
    <row r="1001" ht="36" hidden="1" customHeight="1" spans="1:19">
      <c r="A1001" s="1" t="s">
        <v>1739</v>
      </c>
      <c r="B1001" s="3" t="s">
        <v>1740</v>
      </c>
      <c r="C1001" s="4">
        <v>27365256.9256381</v>
      </c>
      <c r="D1001" s="5">
        <v>24656096.49</v>
      </c>
      <c r="E1001" s="4">
        <v>9.9</v>
      </c>
      <c r="F1001" s="5">
        <v>24656096.49</v>
      </c>
      <c r="H1001" s="1">
        <v>178</v>
      </c>
      <c r="I1001" s="6">
        <v>44770</v>
      </c>
      <c r="J1001" s="13" t="s">
        <v>1741</v>
      </c>
      <c r="K1001" s="1" t="s">
        <v>20</v>
      </c>
      <c r="N1001" s="8"/>
      <c r="R1001" s="1"/>
      <c r="S1001" s="1">
        <v>1</v>
      </c>
    </row>
    <row r="1002" ht="36" hidden="1" customHeight="1" spans="1:19">
      <c r="A1002" s="1" t="s">
        <v>1742</v>
      </c>
      <c r="B1002" s="3" t="s">
        <v>1734</v>
      </c>
      <c r="C1002" s="4">
        <v>6855196.78350515</v>
      </c>
      <c r="D1002" s="5">
        <v>6649540.88</v>
      </c>
      <c r="E1002" s="4">
        <v>3</v>
      </c>
      <c r="F1002" s="5">
        <v>6649540.88</v>
      </c>
      <c r="H1002" s="1">
        <v>5</v>
      </c>
      <c r="I1002" s="6">
        <v>44770</v>
      </c>
      <c r="J1002" s="13" t="s">
        <v>1743</v>
      </c>
      <c r="K1002" s="1" t="s">
        <v>562</v>
      </c>
      <c r="N1002" s="8"/>
      <c r="R1002" s="1"/>
      <c r="S1002" s="1">
        <v>1</v>
      </c>
    </row>
    <row r="1003" ht="18.75" hidden="1" spans="1:19">
      <c r="A1003" s="1" t="s">
        <v>1744</v>
      </c>
      <c r="B1003" s="3" t="s">
        <v>1745</v>
      </c>
      <c r="H1003" s="1">
        <v>3</v>
      </c>
      <c r="I1003" s="6">
        <v>44770</v>
      </c>
      <c r="J1003" s="13" t="s">
        <v>1746</v>
      </c>
      <c r="K1003" s="1" t="s">
        <v>20</v>
      </c>
      <c r="N1003" s="8"/>
      <c r="R1003" s="1"/>
      <c r="S1003" s="1">
        <v>1</v>
      </c>
    </row>
    <row r="1004" ht="18.75" hidden="1" spans="1:19">
      <c r="A1004" s="1" t="s">
        <v>1747</v>
      </c>
      <c r="B1004" s="3" t="s">
        <v>1748</v>
      </c>
      <c r="H1004" s="1">
        <v>4</v>
      </c>
      <c r="I1004" s="6">
        <v>44770</v>
      </c>
      <c r="J1004" s="13" t="s">
        <v>1749</v>
      </c>
      <c r="K1004" s="1" t="s">
        <v>1265</v>
      </c>
      <c r="N1004" s="8"/>
      <c r="R1004" s="1"/>
      <c r="S1004" s="1">
        <v>1</v>
      </c>
    </row>
    <row r="1005" ht="18.75" hidden="1" spans="1:19">
      <c r="A1005" s="1" t="s">
        <v>1750</v>
      </c>
      <c r="B1005" s="3" t="s">
        <v>1751</v>
      </c>
      <c r="H1005" s="1">
        <v>4</v>
      </c>
      <c r="I1005" s="6">
        <v>44770</v>
      </c>
      <c r="J1005" s="13" t="s">
        <v>1752</v>
      </c>
      <c r="K1005" s="1" t="s">
        <v>20</v>
      </c>
      <c r="N1005" s="8"/>
      <c r="R1005" s="1"/>
      <c r="S1005" s="1">
        <v>1</v>
      </c>
    </row>
    <row r="1006" ht="18.75" hidden="1" spans="1:19">
      <c r="A1006" s="1" t="s">
        <v>1753</v>
      </c>
      <c r="B1006" s="3" t="s">
        <v>1754</v>
      </c>
      <c r="H1006" s="1">
        <v>8</v>
      </c>
      <c r="I1006" s="6">
        <v>44770</v>
      </c>
      <c r="J1006" s="13" t="s">
        <v>1755</v>
      </c>
      <c r="K1006" s="1" t="s">
        <v>20</v>
      </c>
      <c r="N1006" s="8"/>
      <c r="R1006" s="1"/>
      <c r="S1006" s="1">
        <v>1</v>
      </c>
    </row>
    <row r="1007" ht="36" hidden="1" customHeight="1" spans="1:19">
      <c r="A1007" s="1" t="s">
        <v>1756</v>
      </c>
      <c r="B1007" s="3" t="s">
        <v>1740</v>
      </c>
      <c r="C1007" s="4">
        <v>27365256.9256381</v>
      </c>
      <c r="D1007" s="5">
        <v>24656096.49</v>
      </c>
      <c r="E1007" s="4">
        <v>9.9</v>
      </c>
      <c r="F1007" s="5">
        <v>24656096.49</v>
      </c>
      <c r="H1007" s="1">
        <v>178</v>
      </c>
      <c r="I1007" s="6">
        <v>44771</v>
      </c>
      <c r="J1007" s="13" t="s">
        <v>1757</v>
      </c>
      <c r="K1007" s="1" t="s">
        <v>1320</v>
      </c>
      <c r="N1007" s="8"/>
      <c r="R1007" s="1"/>
      <c r="S1007" s="1">
        <v>1</v>
      </c>
    </row>
    <row r="1008" ht="18.75" hidden="1" spans="1:19">
      <c r="A1008" s="1" t="s">
        <v>1758</v>
      </c>
      <c r="B1008" s="3" t="s">
        <v>1759</v>
      </c>
      <c r="H1008" s="1">
        <v>10</v>
      </c>
      <c r="I1008" s="6">
        <v>44771</v>
      </c>
      <c r="J1008" s="13" t="s">
        <v>1760</v>
      </c>
      <c r="K1008" s="1" t="s">
        <v>20</v>
      </c>
      <c r="N1008" s="8"/>
      <c r="R1008" s="1"/>
      <c r="S1008" s="1">
        <v>1</v>
      </c>
    </row>
    <row r="1009" ht="18.75" hidden="1" spans="1:19">
      <c r="A1009" s="1" t="s">
        <v>1761</v>
      </c>
      <c r="B1009" s="3" t="s">
        <v>1762</v>
      </c>
      <c r="H1009" s="1">
        <v>8</v>
      </c>
      <c r="I1009" s="6">
        <v>44771</v>
      </c>
      <c r="J1009" s="13" t="s">
        <v>1763</v>
      </c>
      <c r="K1009" s="1" t="s">
        <v>502</v>
      </c>
      <c r="N1009" s="8"/>
      <c r="R1009" s="1"/>
      <c r="S1009" s="1">
        <v>1</v>
      </c>
    </row>
    <row r="1010" ht="18.75" hidden="1" spans="1:19">
      <c r="A1010" s="1" t="s">
        <v>1764</v>
      </c>
      <c r="B1010" s="3" t="s">
        <v>1765</v>
      </c>
      <c r="H1010" s="1">
        <v>8</v>
      </c>
      <c r="I1010" s="6">
        <v>44771</v>
      </c>
      <c r="J1010" s="13" t="s">
        <v>1766</v>
      </c>
      <c r="K1010" s="1" t="s">
        <v>20</v>
      </c>
      <c r="N1010" s="8"/>
      <c r="R1010" s="1"/>
      <c r="S1010" s="1">
        <v>1</v>
      </c>
    </row>
    <row r="1011" ht="36" hidden="1" customHeight="1" spans="1:19">
      <c r="A1011" s="1" t="s">
        <v>1767</v>
      </c>
      <c r="B1011" s="3" t="s">
        <v>1768</v>
      </c>
      <c r="E1011" s="4">
        <v>8.5</v>
      </c>
      <c r="H1011" s="1">
        <v>264</v>
      </c>
      <c r="I1011" s="6">
        <v>44773</v>
      </c>
      <c r="J1011" s="13" t="s">
        <v>1769</v>
      </c>
      <c r="K1011" s="1" t="s">
        <v>576</v>
      </c>
      <c r="N1011" s="8"/>
      <c r="R1011" s="1"/>
      <c r="S1011" s="1">
        <v>1</v>
      </c>
    </row>
    <row r="1012" ht="36" hidden="1" customHeight="1" spans="1:19">
      <c r="A1012" s="1" t="s">
        <v>1770</v>
      </c>
      <c r="B1012" s="3" t="s">
        <v>1768</v>
      </c>
      <c r="E1012" s="4">
        <v>8.5</v>
      </c>
      <c r="H1012" s="1">
        <v>264</v>
      </c>
      <c r="I1012" s="6">
        <v>44773</v>
      </c>
      <c r="J1012" s="13" t="s">
        <v>1771</v>
      </c>
      <c r="K1012" s="1" t="s">
        <v>20</v>
      </c>
      <c r="N1012" s="8"/>
      <c r="R1012" s="1"/>
      <c r="S1012" s="1">
        <v>1</v>
      </c>
    </row>
    <row r="1013" ht="36" hidden="1" customHeight="1" spans="1:19">
      <c r="A1013" s="1" t="s">
        <v>1772</v>
      </c>
      <c r="B1013" s="3" t="s">
        <v>1773</v>
      </c>
      <c r="C1013" s="4">
        <v>13774512.2486486</v>
      </c>
      <c r="D1013" s="5">
        <v>12741423.83</v>
      </c>
      <c r="E1013" s="4">
        <v>7.5</v>
      </c>
      <c r="F1013" s="5">
        <v>12741423.83</v>
      </c>
      <c r="H1013" s="1">
        <v>175</v>
      </c>
      <c r="I1013" s="6">
        <v>44774</v>
      </c>
      <c r="J1013" s="13" t="s">
        <v>1774</v>
      </c>
      <c r="K1013" s="1" t="s">
        <v>20</v>
      </c>
      <c r="N1013" s="8"/>
      <c r="R1013" s="1"/>
      <c r="S1013" s="1">
        <v>1</v>
      </c>
    </row>
    <row r="1014" ht="36" hidden="1" customHeight="1" spans="1:19">
      <c r="A1014" s="1" t="s">
        <v>1775</v>
      </c>
      <c r="B1014" s="3" t="s">
        <v>1773</v>
      </c>
      <c r="C1014" s="4">
        <v>13774512.2486486</v>
      </c>
      <c r="D1014" s="5">
        <v>12741423.83</v>
      </c>
      <c r="E1014" s="4">
        <v>7.5</v>
      </c>
      <c r="F1014" s="5">
        <v>12741423.83</v>
      </c>
      <c r="H1014" s="1">
        <v>175</v>
      </c>
      <c r="I1014" s="6">
        <v>44774</v>
      </c>
      <c r="J1014" s="13" t="s">
        <v>1776</v>
      </c>
      <c r="K1014" s="1" t="s">
        <v>1320</v>
      </c>
      <c r="N1014" s="8"/>
      <c r="R1014" s="1"/>
      <c r="S1014" s="1">
        <v>1</v>
      </c>
    </row>
    <row r="1015" ht="18.75" hidden="1" spans="1:19">
      <c r="A1015" s="1" t="s">
        <v>1777</v>
      </c>
      <c r="B1015" s="3" t="s">
        <v>1778</v>
      </c>
      <c r="H1015" s="1">
        <v>10</v>
      </c>
      <c r="I1015" s="6">
        <v>44774</v>
      </c>
      <c r="J1015" s="13" t="s">
        <v>1779</v>
      </c>
      <c r="K1015" s="1" t="s">
        <v>1320</v>
      </c>
      <c r="N1015" s="8"/>
      <c r="R1015" s="1"/>
      <c r="S1015" s="1">
        <v>1</v>
      </c>
    </row>
    <row r="1016" ht="18.75" hidden="1" spans="1:19">
      <c r="A1016" s="1" t="s">
        <v>1780</v>
      </c>
      <c r="B1016" s="3" t="s">
        <v>1781</v>
      </c>
      <c r="H1016" s="1">
        <v>4</v>
      </c>
      <c r="I1016" s="6">
        <v>44774</v>
      </c>
      <c r="J1016" s="13" t="s">
        <v>1782</v>
      </c>
      <c r="K1016" s="1" t="s">
        <v>20</v>
      </c>
      <c r="N1016" s="8"/>
      <c r="R1016" s="1"/>
      <c r="S1016" s="1">
        <v>1</v>
      </c>
    </row>
    <row r="1017" ht="36" hidden="1" customHeight="1" spans="1:19">
      <c r="A1017" s="1" t="s">
        <v>1783</v>
      </c>
      <c r="B1017" s="3" t="s">
        <v>1784</v>
      </c>
      <c r="C1017" s="4">
        <v>31797541.2820512</v>
      </c>
      <c r="D1017" s="5">
        <v>29762498.64</v>
      </c>
      <c r="E1017" s="4">
        <v>6.4</v>
      </c>
      <c r="F1017" s="5">
        <v>29762498.64</v>
      </c>
      <c r="H1017" s="1">
        <v>94</v>
      </c>
      <c r="I1017" s="6">
        <v>44775</v>
      </c>
      <c r="J1017" s="13" t="s">
        <v>1785</v>
      </c>
      <c r="K1017" s="1" t="s">
        <v>20</v>
      </c>
      <c r="N1017" s="8"/>
      <c r="R1017" s="1"/>
      <c r="S1017" s="1">
        <v>1</v>
      </c>
    </row>
    <row r="1018" ht="36" hidden="1" customHeight="1" spans="1:19">
      <c r="A1018" s="1" t="s">
        <v>1786</v>
      </c>
      <c r="B1018" s="3" t="s">
        <v>1784</v>
      </c>
      <c r="C1018" s="4">
        <v>31797541.2820512</v>
      </c>
      <c r="D1018" s="5">
        <v>29762498.64</v>
      </c>
      <c r="E1018" s="4">
        <v>6.4</v>
      </c>
      <c r="F1018" s="5">
        <v>29762498.64</v>
      </c>
      <c r="H1018" s="1">
        <v>94</v>
      </c>
      <c r="I1018" s="6">
        <v>44775</v>
      </c>
      <c r="J1018" s="13" t="s">
        <v>1787</v>
      </c>
      <c r="K1018" s="1" t="s">
        <v>1320</v>
      </c>
      <c r="N1018" s="8"/>
      <c r="R1018" s="1"/>
      <c r="S1018" s="1">
        <v>1</v>
      </c>
    </row>
    <row r="1019" ht="36" hidden="1" customHeight="1" spans="1:19">
      <c r="A1019" s="1" t="s">
        <v>1788</v>
      </c>
      <c r="B1019" s="3" t="s">
        <v>1789</v>
      </c>
      <c r="C1019" s="4">
        <v>8661385.0055991</v>
      </c>
      <c r="D1019" s="5">
        <v>7734616.81</v>
      </c>
      <c r="E1019" s="4">
        <v>10.7</v>
      </c>
      <c r="F1019" s="5">
        <v>7734616.81</v>
      </c>
      <c r="H1019" s="1">
        <v>132</v>
      </c>
      <c r="I1019" s="6">
        <v>44775</v>
      </c>
      <c r="J1019" s="13" t="s">
        <v>1790</v>
      </c>
      <c r="K1019" s="1" t="s">
        <v>20</v>
      </c>
      <c r="N1019" s="8"/>
      <c r="R1019" s="1"/>
      <c r="S1019" s="1">
        <v>1</v>
      </c>
    </row>
    <row r="1020" ht="18.75" hidden="1" spans="1:19">
      <c r="A1020" s="1" t="s">
        <v>1791</v>
      </c>
      <c r="B1020" s="3" t="s">
        <v>1792</v>
      </c>
      <c r="H1020" s="1">
        <v>6</v>
      </c>
      <c r="I1020" s="6">
        <v>44775</v>
      </c>
      <c r="J1020" s="13" t="s">
        <v>1793</v>
      </c>
      <c r="K1020" s="1" t="s">
        <v>20</v>
      </c>
      <c r="N1020" s="8"/>
      <c r="R1020" s="1"/>
      <c r="S1020" s="1">
        <v>1</v>
      </c>
    </row>
    <row r="1021" ht="36" hidden="1" customHeight="1" spans="1:19">
      <c r="A1021" s="1" t="s">
        <v>1794</v>
      </c>
      <c r="B1021" s="3" t="s">
        <v>1795</v>
      </c>
      <c r="C1021" s="4">
        <v>12930476.7979797</v>
      </c>
      <c r="D1021" s="5">
        <v>12801172.03</v>
      </c>
      <c r="E1021" s="4">
        <v>1</v>
      </c>
      <c r="F1021" s="5">
        <v>12801172.03</v>
      </c>
      <c r="H1021" s="1">
        <v>119</v>
      </c>
      <c r="I1021" s="6">
        <v>44776</v>
      </c>
      <c r="J1021" s="13" t="s">
        <v>1796</v>
      </c>
      <c r="K1021" s="1" t="s">
        <v>20</v>
      </c>
      <c r="N1021" s="8"/>
      <c r="R1021" s="1"/>
      <c r="S1021" s="1">
        <v>1</v>
      </c>
    </row>
    <row r="1022" ht="36" hidden="1" customHeight="1" spans="1:19">
      <c r="A1022" s="1" t="s">
        <v>1797</v>
      </c>
      <c r="B1022" s="3" t="s">
        <v>1798</v>
      </c>
      <c r="C1022" s="4">
        <v>3851399.32330827</v>
      </c>
      <c r="D1022" s="5">
        <v>3585652.77</v>
      </c>
      <c r="E1022" s="4">
        <v>6.9</v>
      </c>
      <c r="F1022" s="5">
        <v>3585652.77</v>
      </c>
      <c r="H1022" s="1">
        <v>93</v>
      </c>
      <c r="I1022" s="6">
        <v>44776</v>
      </c>
      <c r="J1022" s="13" t="s">
        <v>1799</v>
      </c>
      <c r="K1022" s="1" t="s">
        <v>20</v>
      </c>
      <c r="N1022" s="8"/>
      <c r="R1022" s="1"/>
      <c r="S1022" s="1">
        <v>1</v>
      </c>
    </row>
    <row r="1023" ht="36" hidden="1" customHeight="1" spans="1:19">
      <c r="A1023" s="1" t="s">
        <v>1800</v>
      </c>
      <c r="B1023" s="3" t="s">
        <v>1801</v>
      </c>
      <c r="C1023" s="4">
        <v>9310694.47338618</v>
      </c>
      <c r="D1023" s="5">
        <v>8221343.22</v>
      </c>
      <c r="E1023" s="4">
        <v>11.7</v>
      </c>
      <c r="F1023" s="5">
        <v>8221343.22</v>
      </c>
      <c r="H1023" s="1">
        <v>130</v>
      </c>
      <c r="I1023" s="6">
        <v>44776</v>
      </c>
      <c r="J1023" s="13" t="s">
        <v>1802</v>
      </c>
      <c r="K1023" s="1" t="s">
        <v>20</v>
      </c>
      <c r="N1023" s="8"/>
      <c r="R1023" s="1"/>
      <c r="S1023" s="1">
        <v>1</v>
      </c>
    </row>
    <row r="1024" ht="36" hidden="1" customHeight="1" spans="1:19">
      <c r="A1024" s="1" t="s">
        <v>1803</v>
      </c>
      <c r="B1024" s="3" t="s">
        <v>1804</v>
      </c>
      <c r="C1024" s="4">
        <v>6439237.0045045</v>
      </c>
      <c r="D1024" s="5">
        <v>5718042.46</v>
      </c>
      <c r="E1024" s="4">
        <v>11.2</v>
      </c>
      <c r="F1024" s="5">
        <v>5718042.46</v>
      </c>
      <c r="H1024" s="1">
        <v>116</v>
      </c>
      <c r="I1024" s="6">
        <v>44776</v>
      </c>
      <c r="J1024" s="13" t="s">
        <v>1805</v>
      </c>
      <c r="K1024" s="1" t="s">
        <v>20</v>
      </c>
      <c r="N1024" s="8"/>
      <c r="R1024" s="1"/>
      <c r="S1024" s="1">
        <v>1</v>
      </c>
    </row>
    <row r="1025" ht="18.75" hidden="1" spans="1:19">
      <c r="A1025" s="1" t="s">
        <v>1806</v>
      </c>
      <c r="B1025" s="3" t="s">
        <v>1807</v>
      </c>
      <c r="H1025" s="1">
        <v>14</v>
      </c>
      <c r="I1025" s="6">
        <v>44776</v>
      </c>
      <c r="J1025" s="13" t="s">
        <v>1808</v>
      </c>
      <c r="K1025" s="1" t="s">
        <v>20</v>
      </c>
      <c r="N1025" s="8"/>
      <c r="R1025" s="1"/>
      <c r="S1025" s="1">
        <v>1</v>
      </c>
    </row>
    <row r="1026" ht="18.75" hidden="1" spans="1:19">
      <c r="A1026" s="1" t="s">
        <v>1809</v>
      </c>
      <c r="B1026" s="3" t="s">
        <v>1810</v>
      </c>
      <c r="H1026" s="1">
        <v>3</v>
      </c>
      <c r="I1026" s="6">
        <v>44776</v>
      </c>
      <c r="J1026" s="13" t="s">
        <v>1811</v>
      </c>
      <c r="K1026" s="1" t="s">
        <v>576</v>
      </c>
      <c r="N1026" s="8"/>
      <c r="R1026" s="1"/>
      <c r="S1026" s="1">
        <v>1</v>
      </c>
    </row>
    <row r="1027" ht="18.75" hidden="1" spans="1:19">
      <c r="A1027" s="1" t="s">
        <v>1812</v>
      </c>
      <c r="B1027" s="3" t="s">
        <v>1813</v>
      </c>
      <c r="H1027" s="1">
        <v>3</v>
      </c>
      <c r="I1027" s="6">
        <v>44776</v>
      </c>
      <c r="J1027" s="13" t="s">
        <v>1814</v>
      </c>
      <c r="K1027" s="1" t="s">
        <v>20</v>
      </c>
      <c r="N1027" s="8"/>
      <c r="R1027" s="1"/>
      <c r="S1027" s="1">
        <v>1</v>
      </c>
    </row>
    <row r="1028" ht="18.75" hidden="1" spans="1:19">
      <c r="A1028" s="1" t="s">
        <v>1815</v>
      </c>
      <c r="B1028" s="3" t="s">
        <v>1816</v>
      </c>
      <c r="H1028" s="1">
        <v>5</v>
      </c>
      <c r="I1028" s="6">
        <v>44776</v>
      </c>
      <c r="J1028" s="13" t="s">
        <v>1817</v>
      </c>
      <c r="K1028" s="1" t="s">
        <v>20</v>
      </c>
      <c r="N1028" s="8"/>
      <c r="R1028" s="1"/>
      <c r="S1028" s="1">
        <v>1</v>
      </c>
    </row>
    <row r="1029" ht="36" hidden="1" customHeight="1" spans="1:19">
      <c r="A1029" s="1" t="s">
        <v>1818</v>
      </c>
      <c r="B1029" s="3" t="s">
        <v>1819</v>
      </c>
      <c r="C1029" s="4">
        <v>18209875.4039301</v>
      </c>
      <c r="D1029" s="5">
        <v>16680245.87</v>
      </c>
      <c r="E1029" s="4">
        <v>8.4</v>
      </c>
      <c r="F1029" s="5">
        <v>16680245.87</v>
      </c>
      <c r="H1029" s="1">
        <v>143</v>
      </c>
      <c r="I1029" s="6">
        <v>44777</v>
      </c>
      <c r="J1029" s="13" t="s">
        <v>1820</v>
      </c>
      <c r="K1029" s="1" t="s">
        <v>20</v>
      </c>
      <c r="N1029" s="8"/>
      <c r="R1029" s="1"/>
      <c r="S1029" s="1">
        <v>1</v>
      </c>
    </row>
    <row r="1030" ht="18.75" hidden="1" spans="1:19">
      <c r="A1030" s="1" t="s">
        <v>1821</v>
      </c>
      <c r="B1030" s="3" t="s">
        <v>1822</v>
      </c>
      <c r="H1030" s="1">
        <v>69</v>
      </c>
      <c r="I1030" s="6">
        <v>44777</v>
      </c>
      <c r="J1030" s="13" t="s">
        <v>1823</v>
      </c>
      <c r="K1030" s="1" t="s">
        <v>20</v>
      </c>
      <c r="N1030" s="8"/>
      <c r="R1030" s="1"/>
      <c r="S1030" s="1">
        <v>1</v>
      </c>
    </row>
    <row r="1031" ht="18.75" hidden="1" spans="1:19">
      <c r="A1031" s="1" t="s">
        <v>1824</v>
      </c>
      <c r="B1031" s="3" t="s">
        <v>1825</v>
      </c>
      <c r="H1031" s="1">
        <v>5</v>
      </c>
      <c r="I1031" s="6">
        <v>44777</v>
      </c>
      <c r="J1031" s="13" t="s">
        <v>1826</v>
      </c>
      <c r="K1031" s="1" t="s">
        <v>20</v>
      </c>
      <c r="N1031" s="8"/>
      <c r="R1031" s="1"/>
      <c r="S1031" s="1">
        <v>1</v>
      </c>
    </row>
    <row r="1032" ht="18.75" hidden="1" spans="1:19">
      <c r="A1032" s="1" t="s">
        <v>1827</v>
      </c>
      <c r="B1032" s="3" t="s">
        <v>1828</v>
      </c>
      <c r="H1032" s="1">
        <v>5</v>
      </c>
      <c r="I1032" s="6">
        <v>44777</v>
      </c>
      <c r="J1032" s="13" t="s">
        <v>1829</v>
      </c>
      <c r="K1032" s="1" t="s">
        <v>576</v>
      </c>
      <c r="N1032" s="8"/>
      <c r="R1032" s="1"/>
      <c r="S1032" s="1">
        <v>1</v>
      </c>
    </row>
    <row r="1033" ht="36" hidden="1" customHeight="1" spans="1:19">
      <c r="A1033" s="1" t="s">
        <v>1830</v>
      </c>
      <c r="B1033" s="3" t="s">
        <v>1831</v>
      </c>
      <c r="C1033" s="4">
        <v>6072745.00556173</v>
      </c>
      <c r="D1033" s="5">
        <v>5459397.76</v>
      </c>
      <c r="E1033" s="4">
        <v>10.1</v>
      </c>
      <c r="F1033" s="5">
        <v>5459397.76</v>
      </c>
      <c r="H1033" s="1">
        <v>65</v>
      </c>
      <c r="I1033" s="6">
        <v>44778</v>
      </c>
      <c r="J1033" s="13" t="s">
        <v>1832</v>
      </c>
      <c r="K1033" s="1" t="s">
        <v>20</v>
      </c>
      <c r="N1033" s="8"/>
      <c r="R1033" s="1"/>
      <c r="S1033" s="1">
        <v>1</v>
      </c>
    </row>
    <row r="1034" ht="36" hidden="1" customHeight="1" spans="1:19">
      <c r="A1034" s="1" t="s">
        <v>1833</v>
      </c>
      <c r="B1034" s="3" t="s">
        <v>1834</v>
      </c>
      <c r="E1034" s="4">
        <v>4.5</v>
      </c>
      <c r="H1034" s="1">
        <v>5</v>
      </c>
      <c r="I1034" s="6">
        <v>44778</v>
      </c>
      <c r="J1034" s="13" t="s">
        <v>1835</v>
      </c>
      <c r="K1034" s="1" t="s">
        <v>20</v>
      </c>
      <c r="N1034" s="8"/>
      <c r="R1034" s="1"/>
      <c r="S1034" s="1">
        <v>1</v>
      </c>
    </row>
    <row r="1035" ht="18.75" hidden="1" spans="1:19">
      <c r="A1035" s="1" t="s">
        <v>1836</v>
      </c>
      <c r="B1035" s="3" t="s">
        <v>1837</v>
      </c>
      <c r="H1035" s="1">
        <v>6</v>
      </c>
      <c r="I1035" s="6">
        <v>44778</v>
      </c>
      <c r="J1035" s="13" t="s">
        <v>1838</v>
      </c>
      <c r="K1035" s="1" t="s">
        <v>20</v>
      </c>
      <c r="N1035" s="8"/>
      <c r="R1035" s="1"/>
      <c r="S1035" s="1">
        <v>1</v>
      </c>
    </row>
    <row r="1036" ht="18.75" hidden="1" spans="1:19">
      <c r="A1036" s="1" t="s">
        <v>1839</v>
      </c>
      <c r="B1036" s="3" t="s">
        <v>1840</v>
      </c>
      <c r="H1036" s="1">
        <v>70</v>
      </c>
      <c r="I1036" s="6">
        <v>44778</v>
      </c>
      <c r="J1036" s="13" t="s">
        <v>1841</v>
      </c>
      <c r="K1036" s="1" t="s">
        <v>20</v>
      </c>
      <c r="N1036" s="8"/>
      <c r="R1036" s="1"/>
      <c r="S1036" s="1">
        <v>1</v>
      </c>
    </row>
    <row r="1037" ht="18.75" hidden="1" spans="2:19">
      <c r="B1037" s="3" t="s">
        <v>1842</v>
      </c>
      <c r="H1037" s="1">
        <v>3</v>
      </c>
      <c r="I1037" s="6">
        <v>44778</v>
      </c>
      <c r="J1037" s="13" t="s">
        <v>1843</v>
      </c>
      <c r="K1037" s="1" t="s">
        <v>20</v>
      </c>
      <c r="N1037" s="8"/>
      <c r="R1037" s="1"/>
      <c r="S1037" s="1">
        <v>1</v>
      </c>
    </row>
    <row r="1038" ht="18.75" hidden="1" spans="1:19">
      <c r="A1038" s="1" t="s">
        <v>1827</v>
      </c>
      <c r="B1038" s="3" t="s">
        <v>1844</v>
      </c>
      <c r="H1038" s="1">
        <v>6</v>
      </c>
      <c r="I1038" s="6">
        <v>44778</v>
      </c>
      <c r="J1038" s="13" t="s">
        <v>1845</v>
      </c>
      <c r="K1038" s="1" t="s">
        <v>576</v>
      </c>
      <c r="N1038" s="8"/>
      <c r="R1038" s="1"/>
      <c r="S1038" s="1">
        <v>1</v>
      </c>
    </row>
    <row r="1039" ht="36" hidden="1" customHeight="1" spans="1:19">
      <c r="A1039" s="1" t="s">
        <v>1846</v>
      </c>
      <c r="B1039" s="3" t="s">
        <v>1847</v>
      </c>
      <c r="C1039" s="4">
        <v>21763364.0463065</v>
      </c>
      <c r="D1039" s="5">
        <v>19739371.19</v>
      </c>
      <c r="E1039" s="4">
        <v>9.3</v>
      </c>
      <c r="F1039" s="5">
        <v>19739371.19</v>
      </c>
      <c r="H1039" s="1">
        <v>80</v>
      </c>
      <c r="I1039" s="6">
        <v>44781</v>
      </c>
      <c r="J1039" s="13" t="s">
        <v>1848</v>
      </c>
      <c r="K1039" s="1" t="s">
        <v>502</v>
      </c>
      <c r="N1039" s="8"/>
      <c r="R1039" s="1"/>
      <c r="S1039" s="1">
        <v>1</v>
      </c>
    </row>
    <row r="1040" ht="36" hidden="1" customHeight="1" spans="1:19">
      <c r="A1040" s="1" t="s">
        <v>1849</v>
      </c>
      <c r="B1040" s="3" t="s">
        <v>1847</v>
      </c>
      <c r="C1040" s="4">
        <v>21763364.0463065</v>
      </c>
      <c r="D1040" s="5">
        <v>19739371.19</v>
      </c>
      <c r="E1040" s="4">
        <v>9.3</v>
      </c>
      <c r="F1040" s="5">
        <v>19739371.19</v>
      </c>
      <c r="H1040" s="1">
        <v>80</v>
      </c>
      <c r="I1040" s="6">
        <v>44781</v>
      </c>
      <c r="J1040" s="13" t="s">
        <v>1850</v>
      </c>
      <c r="K1040" s="1" t="s">
        <v>20</v>
      </c>
      <c r="N1040" s="8"/>
      <c r="R1040" s="1"/>
      <c r="S1040" s="1">
        <v>1</v>
      </c>
    </row>
    <row r="1041" ht="18.75" hidden="1" spans="1:19">
      <c r="A1041" s="1" t="s">
        <v>1851</v>
      </c>
      <c r="B1041" s="3" t="s">
        <v>1852</v>
      </c>
      <c r="H1041" s="1">
        <v>5</v>
      </c>
      <c r="I1041" s="6">
        <v>44781</v>
      </c>
      <c r="J1041" s="13" t="s">
        <v>1853</v>
      </c>
      <c r="K1041" s="1" t="s">
        <v>20</v>
      </c>
      <c r="N1041" s="8"/>
      <c r="R1041" s="1"/>
      <c r="S1041" s="1">
        <v>1</v>
      </c>
    </row>
    <row r="1042" ht="36" hidden="1" customHeight="1" spans="1:19">
      <c r="A1042" s="1" t="s">
        <v>1854</v>
      </c>
      <c r="B1042" s="3" t="s">
        <v>1855</v>
      </c>
      <c r="C1042" s="4">
        <v>20382603.4680134</v>
      </c>
      <c r="D1042" s="5">
        <v>18160899.69</v>
      </c>
      <c r="E1042" s="4">
        <v>10.9</v>
      </c>
      <c r="F1042" s="5">
        <v>18160899.69</v>
      </c>
      <c r="H1042" s="1">
        <v>87</v>
      </c>
      <c r="I1042" s="6">
        <v>44782</v>
      </c>
      <c r="J1042" s="13" t="s">
        <v>1856</v>
      </c>
      <c r="K1042" s="1" t="s">
        <v>20</v>
      </c>
      <c r="N1042" s="8"/>
      <c r="R1042" s="1"/>
      <c r="S1042" s="1">
        <v>1</v>
      </c>
    </row>
    <row r="1043" ht="18.75" hidden="1" spans="1:19">
      <c r="A1043" s="1" t="s">
        <v>1857</v>
      </c>
      <c r="B1043" s="3" t="s">
        <v>1858</v>
      </c>
      <c r="H1043" s="1">
        <v>0</v>
      </c>
      <c r="I1043" s="6">
        <v>44782</v>
      </c>
      <c r="J1043" s="13" t="s">
        <v>1859</v>
      </c>
      <c r="K1043" s="1" t="s">
        <v>20</v>
      </c>
      <c r="N1043" s="8"/>
      <c r="R1043" s="1"/>
      <c r="S1043" s="1">
        <v>1</v>
      </c>
    </row>
    <row r="1044" ht="18.75" hidden="1" spans="1:19">
      <c r="A1044" s="1" t="s">
        <v>1860</v>
      </c>
      <c r="B1044" s="3" t="s">
        <v>1861</v>
      </c>
      <c r="H1044" s="1">
        <v>11</v>
      </c>
      <c r="I1044" s="6">
        <v>44782</v>
      </c>
      <c r="J1044" s="13" t="s">
        <v>1862</v>
      </c>
      <c r="K1044" s="1" t="s">
        <v>20</v>
      </c>
      <c r="N1044" s="8"/>
      <c r="R1044" s="1"/>
      <c r="S1044" s="1">
        <v>1</v>
      </c>
    </row>
    <row r="1045" ht="18.75" hidden="1" spans="1:19">
      <c r="A1045" s="1" t="s">
        <v>1863</v>
      </c>
      <c r="B1045" s="3" t="s">
        <v>1864</v>
      </c>
      <c r="H1045" s="1">
        <v>8</v>
      </c>
      <c r="I1045" s="6">
        <v>44782</v>
      </c>
      <c r="J1045" s="13" t="s">
        <v>1865</v>
      </c>
      <c r="K1045" s="1" t="s">
        <v>20</v>
      </c>
      <c r="N1045" s="8"/>
      <c r="R1045" s="1"/>
      <c r="S1045" s="1">
        <v>1</v>
      </c>
    </row>
    <row r="1046" ht="18.75" hidden="1" spans="1:19">
      <c r="A1046" s="1" t="s">
        <v>1866</v>
      </c>
      <c r="B1046" s="3" t="s">
        <v>1867</v>
      </c>
      <c r="H1046" s="1">
        <v>3</v>
      </c>
      <c r="I1046" s="6">
        <v>44782</v>
      </c>
      <c r="J1046" s="13" t="s">
        <v>1868</v>
      </c>
      <c r="K1046" s="1" t="s">
        <v>20</v>
      </c>
      <c r="N1046" s="8"/>
      <c r="R1046" s="1"/>
      <c r="S1046" s="1">
        <v>1</v>
      </c>
    </row>
    <row r="1047" ht="36" hidden="1" customHeight="1" spans="1:19">
      <c r="A1047" s="1" t="s">
        <v>1869</v>
      </c>
      <c r="B1047" s="3" t="s">
        <v>1870</v>
      </c>
      <c r="C1047" s="4">
        <v>3912006.14173228</v>
      </c>
      <c r="D1047" s="5">
        <v>3477773.46</v>
      </c>
      <c r="E1047" s="4">
        <v>11.1</v>
      </c>
      <c r="F1047" s="5">
        <v>3477773.46</v>
      </c>
      <c r="H1047" s="1">
        <v>90</v>
      </c>
      <c r="I1047" s="6">
        <v>44783</v>
      </c>
      <c r="J1047" s="13" t="s">
        <v>1871</v>
      </c>
      <c r="K1047" s="1" t="s">
        <v>20</v>
      </c>
      <c r="N1047" s="8"/>
      <c r="R1047" s="1"/>
      <c r="S1047" s="1">
        <v>1</v>
      </c>
    </row>
    <row r="1048" ht="18.75" hidden="1" spans="1:19">
      <c r="A1048" s="1" t="s">
        <v>1872</v>
      </c>
      <c r="B1048" s="3" t="s">
        <v>1873</v>
      </c>
      <c r="C1048" s="4">
        <v>1530000</v>
      </c>
      <c r="D1048" s="5">
        <v>1530000</v>
      </c>
      <c r="F1048" s="5">
        <v>1530000</v>
      </c>
      <c r="H1048" s="1">
        <v>3</v>
      </c>
      <c r="I1048" s="6">
        <v>44783</v>
      </c>
      <c r="J1048" s="13" t="s">
        <v>1874</v>
      </c>
      <c r="K1048" s="1" t="s">
        <v>20</v>
      </c>
      <c r="N1048" s="8"/>
      <c r="R1048" s="1"/>
      <c r="S1048" s="1">
        <v>1</v>
      </c>
    </row>
    <row r="1049" ht="18.75" hidden="1" spans="1:19">
      <c r="A1049" s="1" t="s">
        <v>1875</v>
      </c>
      <c r="B1049" s="3" t="s">
        <v>1876</v>
      </c>
      <c r="H1049" s="1">
        <v>4</v>
      </c>
      <c r="I1049" s="6">
        <v>44783</v>
      </c>
      <c r="J1049" s="13" t="s">
        <v>1877</v>
      </c>
      <c r="K1049" s="1" t="s">
        <v>20</v>
      </c>
      <c r="N1049" s="8"/>
      <c r="R1049" s="1"/>
      <c r="S1049" s="1">
        <v>1</v>
      </c>
    </row>
    <row r="1050" ht="36" hidden="1" customHeight="1" spans="1:19">
      <c r="A1050" s="1" t="s">
        <v>1878</v>
      </c>
      <c r="B1050" s="3" t="s">
        <v>1879</v>
      </c>
      <c r="C1050" s="4">
        <v>5320955.07494646</v>
      </c>
      <c r="D1050" s="5">
        <v>4969772.04</v>
      </c>
      <c r="E1050" s="4">
        <v>6.6</v>
      </c>
      <c r="F1050" s="5">
        <v>4969772.04</v>
      </c>
      <c r="H1050" s="1">
        <v>126</v>
      </c>
      <c r="I1050" s="6">
        <v>44784</v>
      </c>
      <c r="J1050" s="13" t="s">
        <v>1880</v>
      </c>
      <c r="K1050" s="1" t="s">
        <v>20</v>
      </c>
      <c r="N1050" s="8"/>
      <c r="R1050" s="1"/>
      <c r="S1050" s="1">
        <v>1</v>
      </c>
    </row>
    <row r="1051" ht="36" hidden="1" customHeight="1" spans="1:19">
      <c r="A1051" s="1" t="s">
        <v>1881</v>
      </c>
      <c r="B1051" s="3" t="s">
        <v>1882</v>
      </c>
      <c r="E1051" s="4">
        <v>5</v>
      </c>
      <c r="H1051" s="1">
        <v>172</v>
      </c>
      <c r="I1051" s="6">
        <v>44784</v>
      </c>
      <c r="J1051" s="13" t="s">
        <v>1883</v>
      </c>
      <c r="K1051" s="1" t="s">
        <v>20</v>
      </c>
      <c r="N1051" s="8"/>
      <c r="R1051" s="1"/>
      <c r="S1051" s="1">
        <v>1</v>
      </c>
    </row>
    <row r="1052" ht="18.75" hidden="1" spans="1:19">
      <c r="A1052" s="1" t="s">
        <v>1884</v>
      </c>
      <c r="B1052" s="3" t="s">
        <v>1885</v>
      </c>
      <c r="H1052" s="1">
        <v>3</v>
      </c>
      <c r="I1052" s="6">
        <v>44784</v>
      </c>
      <c r="J1052" s="13" t="s">
        <v>1886</v>
      </c>
      <c r="K1052" s="1" t="s">
        <v>20</v>
      </c>
      <c r="N1052" s="8"/>
      <c r="R1052" s="1"/>
      <c r="S1052" s="1">
        <v>1</v>
      </c>
    </row>
    <row r="1053" ht="18.75" hidden="1" spans="1:19">
      <c r="A1053" s="1" t="s">
        <v>1887</v>
      </c>
      <c r="B1053" s="3" t="s">
        <v>1888</v>
      </c>
      <c r="H1053" s="1">
        <v>7</v>
      </c>
      <c r="I1053" s="6">
        <v>44784</v>
      </c>
      <c r="J1053" s="13" t="s">
        <v>1889</v>
      </c>
      <c r="K1053" s="1" t="s">
        <v>20</v>
      </c>
      <c r="N1053" s="8"/>
      <c r="R1053" s="1"/>
      <c r="S1053" s="1">
        <v>1</v>
      </c>
    </row>
    <row r="1054" ht="18.75" hidden="1" spans="1:19">
      <c r="A1054" s="1" t="s">
        <v>1890</v>
      </c>
      <c r="B1054" s="3" t="s">
        <v>1891</v>
      </c>
      <c r="H1054" s="1">
        <v>3</v>
      </c>
      <c r="I1054" s="6">
        <v>44784</v>
      </c>
      <c r="J1054" s="13" t="s">
        <v>1892</v>
      </c>
      <c r="K1054" s="1" t="s">
        <v>20</v>
      </c>
      <c r="N1054" s="8"/>
      <c r="R1054" s="1"/>
      <c r="S1054" s="1">
        <v>1</v>
      </c>
    </row>
    <row r="1055" ht="18.75" hidden="1" spans="1:19">
      <c r="A1055" s="1" t="s">
        <v>1893</v>
      </c>
      <c r="B1055" s="3" t="s">
        <v>1894</v>
      </c>
      <c r="H1055" s="1">
        <v>9</v>
      </c>
      <c r="I1055" s="6">
        <v>44784</v>
      </c>
      <c r="J1055" s="13" t="s">
        <v>1895</v>
      </c>
      <c r="K1055" s="1" t="s">
        <v>20</v>
      </c>
      <c r="N1055" s="8"/>
      <c r="R1055" s="1"/>
      <c r="S1055" s="1">
        <v>1</v>
      </c>
    </row>
    <row r="1056" ht="18.75" hidden="1" spans="1:19">
      <c r="A1056" s="1" t="s">
        <v>1896</v>
      </c>
      <c r="B1056" s="3" t="s">
        <v>1897</v>
      </c>
      <c r="H1056" s="1">
        <v>4</v>
      </c>
      <c r="I1056" s="6">
        <v>44784</v>
      </c>
      <c r="J1056" s="13" t="s">
        <v>1898</v>
      </c>
      <c r="K1056" s="1">
        <v>6</v>
      </c>
      <c r="N1056" s="8"/>
      <c r="R1056" s="1"/>
      <c r="S1056" s="1">
        <v>1</v>
      </c>
    </row>
    <row r="1057" ht="18.75" hidden="1" spans="1:19">
      <c r="A1057" s="1" t="s">
        <v>1899</v>
      </c>
      <c r="B1057" s="3" t="s">
        <v>1900</v>
      </c>
      <c r="H1057" s="1">
        <v>4</v>
      </c>
      <c r="I1057" s="6">
        <v>44784</v>
      </c>
      <c r="J1057" s="13" t="s">
        <v>1901</v>
      </c>
      <c r="K1057" s="1" t="s">
        <v>20</v>
      </c>
      <c r="N1057" s="8"/>
      <c r="R1057" s="1"/>
      <c r="S1057" s="1">
        <v>1</v>
      </c>
    </row>
    <row r="1058" ht="36" hidden="1" customHeight="1" spans="1:19">
      <c r="A1058" s="1" t="s">
        <v>1902</v>
      </c>
      <c r="B1058" s="3" t="s">
        <v>1903</v>
      </c>
      <c r="C1058" s="4">
        <v>39000000</v>
      </c>
      <c r="D1058" s="5">
        <v>37245000</v>
      </c>
      <c r="E1058" s="4">
        <v>4.5</v>
      </c>
      <c r="F1058" s="5">
        <v>37245000</v>
      </c>
      <c r="H1058" s="1">
        <v>56</v>
      </c>
      <c r="I1058" s="6">
        <v>44785</v>
      </c>
      <c r="J1058" s="13" t="s">
        <v>1904</v>
      </c>
      <c r="K1058" s="1" t="s">
        <v>20</v>
      </c>
      <c r="N1058" s="8"/>
      <c r="R1058" s="1"/>
      <c r="S1058" s="1">
        <v>1</v>
      </c>
    </row>
    <row r="1059" ht="18.75" hidden="1" spans="1:19">
      <c r="A1059" s="1" t="s">
        <v>1905</v>
      </c>
      <c r="B1059" s="3" t="s">
        <v>1906</v>
      </c>
      <c r="H1059" s="1">
        <v>7</v>
      </c>
      <c r="I1059" s="6">
        <v>44785</v>
      </c>
      <c r="J1059" s="13" t="s">
        <v>1907</v>
      </c>
      <c r="K1059" s="1" t="s">
        <v>20</v>
      </c>
      <c r="N1059" s="8"/>
      <c r="R1059" s="1"/>
      <c r="S1059" s="1">
        <v>1</v>
      </c>
    </row>
    <row r="1060" ht="36" hidden="1" customHeight="1" spans="1:19">
      <c r="A1060" s="1" t="s">
        <v>1908</v>
      </c>
      <c r="B1060" s="3" t="s">
        <v>1909</v>
      </c>
      <c r="C1060" s="4">
        <v>16115050</v>
      </c>
      <c r="D1060" s="5">
        <v>14986996.5</v>
      </c>
      <c r="E1060" s="4">
        <v>7</v>
      </c>
      <c r="F1060" s="5">
        <v>14986996.5</v>
      </c>
      <c r="H1060" s="1">
        <v>46</v>
      </c>
      <c r="I1060" s="6">
        <v>44785</v>
      </c>
      <c r="J1060" s="13" t="s">
        <v>1910</v>
      </c>
      <c r="K1060" s="1" t="s">
        <v>502</v>
      </c>
      <c r="N1060" s="8"/>
      <c r="R1060" s="1"/>
      <c r="S1060" s="1">
        <v>1</v>
      </c>
    </row>
    <row r="1061" ht="18.75" hidden="1" spans="1:19">
      <c r="A1061" s="1" t="s">
        <v>1911</v>
      </c>
      <c r="B1061" s="3" t="s">
        <v>1912</v>
      </c>
      <c r="H1061" s="1">
        <v>9</v>
      </c>
      <c r="I1061" s="6">
        <v>44785</v>
      </c>
      <c r="J1061" s="13" t="s">
        <v>1913</v>
      </c>
      <c r="K1061" s="1" t="s">
        <v>1320</v>
      </c>
      <c r="N1061" s="8"/>
      <c r="R1061" s="1"/>
      <c r="S1061" s="1">
        <v>1</v>
      </c>
    </row>
    <row r="1062" ht="36" hidden="1" customHeight="1" spans="1:19">
      <c r="A1062" s="1" t="s">
        <v>1914</v>
      </c>
      <c r="B1062" s="3" t="s">
        <v>1915</v>
      </c>
      <c r="C1062" s="4">
        <v>5492913.20441988</v>
      </c>
      <c r="D1062" s="5">
        <v>4971086.45</v>
      </c>
      <c r="E1062" s="4">
        <v>9.5</v>
      </c>
      <c r="F1062" s="5">
        <v>4971086.45</v>
      </c>
      <c r="H1062" s="1">
        <v>120</v>
      </c>
      <c r="I1062" s="6">
        <v>44785</v>
      </c>
      <c r="J1062" s="13" t="s">
        <v>1916</v>
      </c>
      <c r="K1062" s="1" t="s">
        <v>20</v>
      </c>
      <c r="N1062" s="8"/>
      <c r="R1062" s="1"/>
      <c r="S1062" s="1">
        <v>1</v>
      </c>
    </row>
    <row r="1063" ht="18.75" hidden="1" spans="1:19">
      <c r="A1063" s="1" t="s">
        <v>1917</v>
      </c>
      <c r="B1063" s="3" t="s">
        <v>1918</v>
      </c>
      <c r="H1063" s="1">
        <v>9</v>
      </c>
      <c r="I1063" s="6">
        <v>44785</v>
      </c>
      <c r="J1063" s="13" t="s">
        <v>1919</v>
      </c>
      <c r="K1063" s="1" t="s">
        <v>20</v>
      </c>
      <c r="N1063" s="8"/>
      <c r="R1063" s="1"/>
      <c r="S1063" s="1">
        <v>1</v>
      </c>
    </row>
    <row r="1064" ht="36" hidden="1" customHeight="1" spans="1:19">
      <c r="A1064" s="1" t="s">
        <v>1920</v>
      </c>
      <c r="B1064" s="3" t="s">
        <v>1903</v>
      </c>
      <c r="C1064" s="4">
        <v>39000000</v>
      </c>
      <c r="D1064" s="5">
        <v>37245000</v>
      </c>
      <c r="E1064" s="4">
        <v>4.5</v>
      </c>
      <c r="F1064" s="5">
        <v>37245000</v>
      </c>
      <c r="H1064" s="1">
        <v>56</v>
      </c>
      <c r="I1064" s="6">
        <v>44785</v>
      </c>
      <c r="J1064" s="13" t="s">
        <v>1921</v>
      </c>
      <c r="K1064" s="1" t="s">
        <v>20</v>
      </c>
      <c r="N1064" s="8"/>
      <c r="R1064" s="1"/>
      <c r="S1064" s="1">
        <v>1</v>
      </c>
    </row>
    <row r="1065" ht="36" hidden="1" customHeight="1" spans="1:19">
      <c r="A1065" s="1" t="s">
        <v>1922</v>
      </c>
      <c r="B1065" s="3" t="s">
        <v>1915</v>
      </c>
      <c r="C1065" s="4">
        <v>5492913.20441988</v>
      </c>
      <c r="D1065" s="5">
        <v>4971086.45</v>
      </c>
      <c r="E1065" s="4">
        <v>9.5</v>
      </c>
      <c r="F1065" s="5">
        <v>4971086.45</v>
      </c>
      <c r="H1065" s="1">
        <v>120</v>
      </c>
      <c r="I1065" s="6">
        <v>44785</v>
      </c>
      <c r="J1065" s="13" t="s">
        <v>1923</v>
      </c>
      <c r="K1065" s="1" t="s">
        <v>1265</v>
      </c>
      <c r="N1065" s="8"/>
      <c r="R1065" s="1"/>
      <c r="S1065" s="1">
        <v>1</v>
      </c>
    </row>
    <row r="1066" ht="36" hidden="1" customHeight="1" spans="1:19">
      <c r="A1066" s="1" t="s">
        <v>1924</v>
      </c>
      <c r="B1066" s="3" t="s">
        <v>1909</v>
      </c>
      <c r="C1066" s="4">
        <v>16115050</v>
      </c>
      <c r="D1066" s="5">
        <v>14986996.5</v>
      </c>
      <c r="E1066" s="4">
        <v>7</v>
      </c>
      <c r="F1066" s="5">
        <v>14986996.5</v>
      </c>
      <c r="H1066" s="1">
        <v>46</v>
      </c>
      <c r="I1066" s="6">
        <v>44785</v>
      </c>
      <c r="J1066" s="13" t="s">
        <v>1925</v>
      </c>
      <c r="K1066" s="1" t="s">
        <v>20</v>
      </c>
      <c r="N1066" s="8"/>
      <c r="R1066" s="1"/>
      <c r="S1066" s="1">
        <v>1</v>
      </c>
    </row>
    <row r="1067" ht="18.75" hidden="1" spans="1:19">
      <c r="A1067" s="1" t="s">
        <v>1926</v>
      </c>
      <c r="B1067" s="3" t="s">
        <v>1927</v>
      </c>
      <c r="H1067" s="1">
        <v>69</v>
      </c>
      <c r="I1067" s="6">
        <v>44788</v>
      </c>
      <c r="J1067" s="13" t="s">
        <v>1928</v>
      </c>
      <c r="K1067" s="1" t="s">
        <v>20</v>
      </c>
      <c r="N1067" s="8"/>
      <c r="R1067" s="1"/>
      <c r="S1067" s="1">
        <v>1</v>
      </c>
    </row>
    <row r="1068" ht="18.75" hidden="1" spans="1:19">
      <c r="A1068" s="1" t="s">
        <v>1929</v>
      </c>
      <c r="B1068" s="3" t="s">
        <v>1930</v>
      </c>
      <c r="H1068" s="1">
        <v>7</v>
      </c>
      <c r="I1068" s="6">
        <v>44788</v>
      </c>
      <c r="J1068" s="13" t="s">
        <v>1931</v>
      </c>
      <c r="K1068" s="1" t="s">
        <v>20</v>
      </c>
      <c r="N1068" s="8"/>
      <c r="R1068" s="1"/>
      <c r="S1068" s="1">
        <v>1</v>
      </c>
    </row>
    <row r="1069" ht="18.75" hidden="1" spans="1:19">
      <c r="A1069" s="1" t="s">
        <v>1932</v>
      </c>
      <c r="B1069" s="3" t="s">
        <v>1933</v>
      </c>
      <c r="H1069" s="1">
        <v>15</v>
      </c>
      <c r="I1069" s="6">
        <v>44788</v>
      </c>
      <c r="J1069" s="13" t="s">
        <v>1934</v>
      </c>
      <c r="K1069" s="1" t="s">
        <v>20</v>
      </c>
      <c r="N1069" s="8"/>
      <c r="R1069" s="1"/>
      <c r="S1069" s="1">
        <v>1</v>
      </c>
    </row>
    <row r="1070" ht="18.75" hidden="1" spans="1:19">
      <c r="A1070" s="1" t="s">
        <v>1935</v>
      </c>
      <c r="B1070" s="3" t="s">
        <v>1936</v>
      </c>
      <c r="H1070" s="1">
        <v>15</v>
      </c>
      <c r="I1070" s="6">
        <v>44788</v>
      </c>
      <c r="J1070" s="13" t="s">
        <v>1937</v>
      </c>
      <c r="K1070" s="1" t="s">
        <v>20</v>
      </c>
      <c r="N1070" s="8"/>
      <c r="R1070" s="1"/>
      <c r="S1070" s="1">
        <v>1</v>
      </c>
    </row>
    <row r="1071" ht="18.75" hidden="1" spans="1:19">
      <c r="A1071" s="1" t="s">
        <v>1938</v>
      </c>
      <c r="B1071" s="3" t="s">
        <v>1939</v>
      </c>
      <c r="H1071" s="1">
        <v>10</v>
      </c>
      <c r="I1071" s="6">
        <v>44788</v>
      </c>
      <c r="J1071" s="13" t="s">
        <v>1940</v>
      </c>
      <c r="K1071" s="1" t="s">
        <v>20</v>
      </c>
      <c r="N1071" s="8"/>
      <c r="R1071" s="1"/>
      <c r="S1071" s="1">
        <v>1</v>
      </c>
    </row>
    <row r="1072" ht="18.75" hidden="1" spans="1:19">
      <c r="A1072" s="1" t="s">
        <v>1941</v>
      </c>
      <c r="B1072" s="3" t="s">
        <v>1942</v>
      </c>
      <c r="H1072" s="1">
        <v>70</v>
      </c>
      <c r="I1072" s="6">
        <v>44789</v>
      </c>
      <c r="J1072" s="13" t="s">
        <v>1943</v>
      </c>
      <c r="K1072" s="1" t="s">
        <v>20</v>
      </c>
      <c r="N1072" s="8"/>
      <c r="R1072" s="1"/>
      <c r="S1072" s="1">
        <v>1</v>
      </c>
    </row>
    <row r="1073" ht="18.75" hidden="1" spans="1:19">
      <c r="A1073" s="1" t="s">
        <v>1944</v>
      </c>
      <c r="B1073" s="3" t="s">
        <v>1945</v>
      </c>
      <c r="H1073" s="1">
        <v>3</v>
      </c>
      <c r="I1073" s="6">
        <v>44789</v>
      </c>
      <c r="J1073" s="13" t="s">
        <v>1946</v>
      </c>
      <c r="K1073" s="1" t="s">
        <v>20</v>
      </c>
      <c r="N1073" s="8"/>
      <c r="R1073" s="1"/>
      <c r="S1073" s="1">
        <v>1</v>
      </c>
    </row>
    <row r="1074" ht="18.75" hidden="1" spans="1:19">
      <c r="A1074" s="1" t="s">
        <v>1947</v>
      </c>
      <c r="B1074" s="3" t="s">
        <v>1948</v>
      </c>
      <c r="H1074" s="1">
        <v>3</v>
      </c>
      <c r="I1074" s="6">
        <v>44789</v>
      </c>
      <c r="J1074" s="13" t="s">
        <v>1949</v>
      </c>
      <c r="K1074" s="1" t="s">
        <v>576</v>
      </c>
      <c r="N1074" s="8"/>
      <c r="R1074" s="1"/>
      <c r="S1074" s="1">
        <v>1</v>
      </c>
    </row>
    <row r="1075" ht="18.75" hidden="1" spans="2:19">
      <c r="B1075" s="3" t="s">
        <v>1950</v>
      </c>
      <c r="H1075" s="1">
        <v>116</v>
      </c>
      <c r="I1075" s="6">
        <v>44789</v>
      </c>
      <c r="J1075" s="13" t="s">
        <v>1951</v>
      </c>
      <c r="K1075" s="1" t="s">
        <v>20</v>
      </c>
      <c r="N1075" s="8"/>
      <c r="R1075" s="1"/>
      <c r="S1075" s="1">
        <v>1</v>
      </c>
    </row>
    <row r="1076" ht="18.75" hidden="1" spans="1:19">
      <c r="A1076" s="1" t="s">
        <v>1952</v>
      </c>
      <c r="B1076" s="3" t="s">
        <v>1953</v>
      </c>
      <c r="H1076" s="1">
        <v>53</v>
      </c>
      <c r="I1076" s="6">
        <v>44789</v>
      </c>
      <c r="J1076" s="13" t="s">
        <v>1954</v>
      </c>
      <c r="K1076" s="1" t="s">
        <v>20</v>
      </c>
      <c r="N1076" s="8"/>
      <c r="R1076" s="1"/>
      <c r="S1076" s="1">
        <v>1</v>
      </c>
    </row>
    <row r="1077" ht="36" hidden="1" customHeight="1" spans="1:19">
      <c r="A1077" s="1" t="s">
        <v>1955</v>
      </c>
      <c r="B1077" s="3" t="s">
        <v>1956</v>
      </c>
      <c r="C1077" s="4">
        <v>5612304.0043057</v>
      </c>
      <c r="D1077" s="5">
        <v>5213830.42</v>
      </c>
      <c r="E1077" s="4">
        <v>7.1</v>
      </c>
      <c r="F1077" s="5">
        <v>5213830.42</v>
      </c>
      <c r="H1077" s="1">
        <v>110</v>
      </c>
      <c r="I1077" s="6">
        <v>44789</v>
      </c>
      <c r="J1077" s="13" t="s">
        <v>1957</v>
      </c>
      <c r="K1077" s="1" t="s">
        <v>20</v>
      </c>
      <c r="N1077" s="8"/>
      <c r="R1077" s="1"/>
      <c r="S1077" s="1">
        <v>1</v>
      </c>
    </row>
    <row r="1078" ht="36" hidden="1" customHeight="1" spans="1:19">
      <c r="A1078" s="1" t="s">
        <v>1958</v>
      </c>
      <c r="B1078" s="3" t="s">
        <v>1959</v>
      </c>
      <c r="C1078" s="4">
        <v>4305233.02521008</v>
      </c>
      <c r="D1078" s="5">
        <v>4098581.84</v>
      </c>
      <c r="E1078" s="4">
        <v>4.8</v>
      </c>
      <c r="F1078" s="5">
        <v>4098581.84</v>
      </c>
      <c r="H1078" s="1">
        <v>108</v>
      </c>
      <c r="I1078" s="6">
        <v>44789</v>
      </c>
      <c r="J1078" s="13" t="s">
        <v>1960</v>
      </c>
      <c r="K1078" s="1" t="s">
        <v>1320</v>
      </c>
      <c r="N1078" s="8"/>
      <c r="R1078" s="1"/>
      <c r="S1078" s="1">
        <v>1</v>
      </c>
    </row>
    <row r="1079" ht="36" hidden="1" customHeight="1" spans="1:19">
      <c r="A1079" s="1" t="s">
        <v>1961</v>
      </c>
      <c r="B1079" s="3" t="s">
        <v>1959</v>
      </c>
      <c r="C1079" s="4">
        <v>4305233.02521008</v>
      </c>
      <c r="D1079" s="5">
        <v>4098581.84</v>
      </c>
      <c r="E1079" s="4">
        <v>4.8</v>
      </c>
      <c r="F1079" s="5">
        <v>4098581.84</v>
      </c>
      <c r="H1079" s="1">
        <v>108</v>
      </c>
      <c r="I1079" s="6">
        <v>44789</v>
      </c>
      <c r="J1079" s="13" t="s">
        <v>1962</v>
      </c>
      <c r="K1079" s="1" t="s">
        <v>20</v>
      </c>
      <c r="N1079" s="8"/>
      <c r="R1079" s="1"/>
      <c r="S1079" s="1">
        <v>1</v>
      </c>
    </row>
    <row r="1080" ht="36" hidden="1" customHeight="1" spans="1:19">
      <c r="A1080" s="1" t="s">
        <v>1963</v>
      </c>
      <c r="B1080" s="3" t="s">
        <v>1964</v>
      </c>
      <c r="C1080" s="4">
        <v>8116627.88288288</v>
      </c>
      <c r="D1080" s="5">
        <v>7207565.56</v>
      </c>
      <c r="E1080" s="4">
        <v>11.2</v>
      </c>
      <c r="F1080" s="5">
        <v>7207565.56</v>
      </c>
      <c r="H1080" s="1">
        <v>124</v>
      </c>
      <c r="I1080" s="6">
        <v>44789</v>
      </c>
      <c r="J1080" s="13" t="s">
        <v>1965</v>
      </c>
      <c r="K1080" s="1" t="s">
        <v>20</v>
      </c>
      <c r="N1080" s="8"/>
      <c r="R1080" s="1"/>
      <c r="S1080" s="1">
        <v>1</v>
      </c>
    </row>
    <row r="1081" ht="36" hidden="1" customHeight="1" spans="1:19">
      <c r="A1081" s="1" t="s">
        <v>1966</v>
      </c>
      <c r="B1081" s="3" t="s">
        <v>1967</v>
      </c>
      <c r="C1081" s="4">
        <v>5099311.13866967</v>
      </c>
      <c r="D1081" s="5">
        <v>4523088.98</v>
      </c>
      <c r="E1081" s="4">
        <v>11.3</v>
      </c>
      <c r="F1081" s="5">
        <v>4523088.98</v>
      </c>
      <c r="H1081" s="1">
        <v>103</v>
      </c>
      <c r="I1081" s="6">
        <v>44789</v>
      </c>
      <c r="J1081" s="13" t="s">
        <v>1968</v>
      </c>
      <c r="K1081" s="1" t="s">
        <v>20</v>
      </c>
      <c r="N1081" s="8"/>
      <c r="R1081" s="1"/>
      <c r="S1081" s="1">
        <v>1</v>
      </c>
    </row>
    <row r="1082" ht="36" hidden="1" customHeight="1" spans="1:19">
      <c r="A1082" s="1" t="s">
        <v>1969</v>
      </c>
      <c r="B1082" s="3" t="s">
        <v>1970</v>
      </c>
      <c r="C1082" s="4">
        <v>12889864.2244897</v>
      </c>
      <c r="D1082" s="5">
        <v>12632066.94</v>
      </c>
      <c r="E1082" s="4">
        <v>2</v>
      </c>
      <c r="F1082" s="5">
        <v>12632066.94</v>
      </c>
      <c r="H1082" s="1">
        <v>8</v>
      </c>
      <c r="I1082" s="6">
        <v>44789</v>
      </c>
      <c r="J1082" s="13" t="s">
        <v>1971</v>
      </c>
      <c r="K1082" s="1" t="s">
        <v>20</v>
      </c>
      <c r="N1082" s="8"/>
      <c r="R1082" s="1"/>
      <c r="S1082" s="1">
        <v>1</v>
      </c>
    </row>
    <row r="1083" ht="36" hidden="1" customHeight="1" spans="1:19">
      <c r="A1083" s="1" t="s">
        <v>1972</v>
      </c>
      <c r="B1083" s="3" t="s">
        <v>1973</v>
      </c>
      <c r="E1083" s="4">
        <v>8.1</v>
      </c>
      <c r="H1083" s="1">
        <v>8</v>
      </c>
      <c r="I1083" s="6">
        <v>44789</v>
      </c>
      <c r="J1083" s="13" t="s">
        <v>1974</v>
      </c>
      <c r="K1083" s="1" t="s">
        <v>20</v>
      </c>
      <c r="N1083" s="8"/>
      <c r="R1083" s="1"/>
      <c r="S1083" s="1">
        <v>1</v>
      </c>
    </row>
    <row r="1084" ht="36" hidden="1" customHeight="1" spans="1:19">
      <c r="A1084" s="1" t="s">
        <v>1975</v>
      </c>
      <c r="B1084" s="3" t="s">
        <v>1973</v>
      </c>
      <c r="E1084" s="4">
        <v>8.1</v>
      </c>
      <c r="H1084" s="1">
        <v>8</v>
      </c>
      <c r="I1084" s="6">
        <v>44789</v>
      </c>
      <c r="J1084" s="13" t="s">
        <v>1976</v>
      </c>
      <c r="K1084" s="1" t="s">
        <v>20</v>
      </c>
      <c r="N1084" s="8"/>
      <c r="R1084" s="1"/>
      <c r="S1084" s="1">
        <v>1</v>
      </c>
    </row>
    <row r="1085" ht="36" hidden="1" customHeight="1" spans="1:19">
      <c r="A1085" s="1" t="s">
        <v>1977</v>
      </c>
      <c r="B1085" s="3" t="s">
        <v>1967</v>
      </c>
      <c r="C1085" s="4">
        <v>5099311.13866967</v>
      </c>
      <c r="D1085" s="5">
        <v>4523088.98</v>
      </c>
      <c r="E1085" s="4">
        <v>11.3</v>
      </c>
      <c r="F1085" s="5">
        <v>4523088.98</v>
      </c>
      <c r="H1085" s="1">
        <v>103</v>
      </c>
      <c r="I1085" s="6">
        <v>44789</v>
      </c>
      <c r="J1085" s="13" t="s">
        <v>1978</v>
      </c>
      <c r="K1085" s="1" t="s">
        <v>1320</v>
      </c>
      <c r="N1085" s="8"/>
      <c r="R1085" s="1"/>
      <c r="S1085" s="1">
        <v>1</v>
      </c>
    </row>
    <row r="1086" ht="36" hidden="1" customHeight="1" spans="1:19">
      <c r="A1086" s="1" t="s">
        <v>1979</v>
      </c>
      <c r="B1086" s="3" t="s">
        <v>1980</v>
      </c>
      <c r="C1086" s="4">
        <v>15731207.003293</v>
      </c>
      <c r="D1086" s="5">
        <v>14331129.58</v>
      </c>
      <c r="E1086" s="4">
        <v>8.9</v>
      </c>
      <c r="F1086" s="5">
        <v>14331129.58</v>
      </c>
      <c r="H1086" s="1">
        <v>62</v>
      </c>
      <c r="I1086" s="6">
        <v>44789</v>
      </c>
      <c r="J1086" s="13" t="s">
        <v>1981</v>
      </c>
      <c r="K1086" s="1" t="s">
        <v>20</v>
      </c>
      <c r="N1086" s="8"/>
      <c r="R1086" s="1"/>
      <c r="S1086" s="1">
        <v>1</v>
      </c>
    </row>
    <row r="1087" ht="18.75" hidden="1" spans="1:19">
      <c r="A1087" s="1" t="s">
        <v>1982</v>
      </c>
      <c r="B1087" s="3" t="s">
        <v>1983</v>
      </c>
      <c r="H1087" s="1">
        <v>3</v>
      </c>
      <c r="I1087" s="6">
        <v>44790</v>
      </c>
      <c r="J1087" s="13" t="s">
        <v>1984</v>
      </c>
      <c r="K1087" s="1" t="s">
        <v>20</v>
      </c>
      <c r="N1087" s="8"/>
      <c r="R1087" s="1"/>
      <c r="S1087" s="1">
        <v>1</v>
      </c>
    </row>
    <row r="1088" ht="18.75" hidden="1" spans="1:19">
      <c r="A1088" s="1" t="s">
        <v>1985</v>
      </c>
      <c r="B1088" s="3" t="s">
        <v>1986</v>
      </c>
      <c r="H1088" s="1">
        <v>7</v>
      </c>
      <c r="I1088" s="6">
        <v>44790</v>
      </c>
      <c r="J1088" s="13" t="s">
        <v>1987</v>
      </c>
      <c r="K1088" s="1" t="s">
        <v>20</v>
      </c>
      <c r="N1088" s="8"/>
      <c r="R1088" s="1"/>
      <c r="S1088" s="1">
        <v>1</v>
      </c>
    </row>
    <row r="1089" ht="36" hidden="1" customHeight="1" spans="1:19">
      <c r="A1089" s="1" t="s">
        <v>1988</v>
      </c>
      <c r="B1089" s="3" t="s">
        <v>1989</v>
      </c>
      <c r="C1089" s="4">
        <v>7069859.00546448</v>
      </c>
      <c r="D1089" s="5">
        <v>6468920.99</v>
      </c>
      <c r="E1089" s="4">
        <v>8.5</v>
      </c>
      <c r="F1089" s="5">
        <v>6468920.99</v>
      </c>
      <c r="H1089" s="1">
        <v>7</v>
      </c>
      <c r="I1089" s="6">
        <v>44790</v>
      </c>
      <c r="J1089" s="13" t="s">
        <v>1990</v>
      </c>
      <c r="K1089" s="1" t="s">
        <v>20</v>
      </c>
      <c r="N1089" s="8"/>
      <c r="R1089" s="1"/>
      <c r="S1089" s="1">
        <v>1</v>
      </c>
    </row>
    <row r="1090" ht="36" hidden="1" customHeight="1" spans="1:19">
      <c r="A1090" s="1" t="s">
        <v>1991</v>
      </c>
      <c r="B1090" s="3" t="s">
        <v>1992</v>
      </c>
      <c r="C1090" s="4">
        <v>7899985.3718091</v>
      </c>
      <c r="D1090" s="5">
        <v>7117886.82</v>
      </c>
      <c r="E1090" s="4">
        <v>9.9</v>
      </c>
      <c r="F1090" s="5">
        <v>7117886.82</v>
      </c>
      <c r="H1090" s="1">
        <v>115</v>
      </c>
      <c r="I1090" s="6">
        <v>44790</v>
      </c>
      <c r="J1090" s="13" t="s">
        <v>1993</v>
      </c>
      <c r="K1090" s="1" t="s">
        <v>20</v>
      </c>
      <c r="N1090" s="8"/>
      <c r="R1090" s="1"/>
      <c r="S1090" s="1">
        <v>1</v>
      </c>
    </row>
    <row r="1091" ht="36" hidden="1" customHeight="1" spans="1:19">
      <c r="A1091" s="1" t="s">
        <v>1994</v>
      </c>
      <c r="B1091" s="3" t="s">
        <v>1992</v>
      </c>
      <c r="C1091" s="4">
        <v>7899985.3718091</v>
      </c>
      <c r="D1091" s="5">
        <v>7117886.82</v>
      </c>
      <c r="E1091" s="4">
        <v>9.9</v>
      </c>
      <c r="F1091" s="5">
        <v>7117886.82</v>
      </c>
      <c r="H1091" s="1">
        <v>115</v>
      </c>
      <c r="I1091" s="6">
        <v>44790</v>
      </c>
      <c r="J1091" s="13" t="s">
        <v>1995</v>
      </c>
      <c r="K1091" s="1" t="s">
        <v>1265</v>
      </c>
      <c r="N1091" s="8"/>
      <c r="R1091" s="1"/>
      <c r="S1091" s="1">
        <v>1</v>
      </c>
    </row>
    <row r="1092" ht="36" hidden="1" customHeight="1" spans="1:19">
      <c r="A1092" s="1" t="s">
        <v>1996</v>
      </c>
      <c r="B1092" s="3" t="s">
        <v>1997</v>
      </c>
      <c r="C1092" s="4">
        <v>8883178.91836734</v>
      </c>
      <c r="D1092" s="5">
        <v>8705515.34</v>
      </c>
      <c r="E1092" s="4">
        <v>2</v>
      </c>
      <c r="F1092" s="5">
        <v>8705515.34</v>
      </c>
      <c r="H1092" s="1">
        <v>5</v>
      </c>
      <c r="I1092" s="6">
        <v>44790</v>
      </c>
      <c r="J1092" s="13" t="s">
        <v>1998</v>
      </c>
      <c r="K1092" s="1" t="s">
        <v>20</v>
      </c>
      <c r="N1092" s="8"/>
      <c r="R1092" s="1"/>
      <c r="S1092" s="1">
        <v>1</v>
      </c>
    </row>
    <row r="1093" ht="18.75" hidden="1" spans="1:19">
      <c r="A1093" s="1" t="s">
        <v>1999</v>
      </c>
      <c r="B1093" s="3" t="s">
        <v>2000</v>
      </c>
      <c r="H1093" s="1">
        <v>8</v>
      </c>
      <c r="I1093" s="6">
        <v>44791</v>
      </c>
      <c r="J1093" s="13" t="s">
        <v>2001</v>
      </c>
      <c r="K1093" s="1" t="s">
        <v>1320</v>
      </c>
      <c r="N1093" s="8"/>
      <c r="R1093" s="1"/>
      <c r="S1093" s="1">
        <v>1</v>
      </c>
    </row>
    <row r="1094" ht="18.75" hidden="1" spans="1:19">
      <c r="A1094" s="1" t="s">
        <v>2002</v>
      </c>
      <c r="B1094" s="3" t="s">
        <v>2003</v>
      </c>
      <c r="H1094" s="1">
        <v>5</v>
      </c>
      <c r="I1094" s="6">
        <v>44791</v>
      </c>
      <c r="J1094" s="13" t="s">
        <v>2004</v>
      </c>
      <c r="K1094" s="1" t="s">
        <v>20</v>
      </c>
      <c r="N1094" s="8"/>
      <c r="R1094" s="1"/>
      <c r="S1094" s="1">
        <v>1</v>
      </c>
    </row>
    <row r="1095" ht="18.75" hidden="1" spans="1:19">
      <c r="A1095" s="1" t="s">
        <v>2005</v>
      </c>
      <c r="B1095" s="3" t="s">
        <v>2006</v>
      </c>
      <c r="H1095" s="1">
        <v>10</v>
      </c>
      <c r="I1095" s="6">
        <v>44791</v>
      </c>
      <c r="J1095" s="13" t="s">
        <v>2007</v>
      </c>
      <c r="K1095" s="1" t="s">
        <v>20</v>
      </c>
      <c r="N1095" s="8"/>
      <c r="R1095" s="1"/>
      <c r="S1095" s="1">
        <v>1</v>
      </c>
    </row>
    <row r="1096" ht="36" hidden="1" customHeight="1" spans="1:19">
      <c r="A1096" s="1" t="s">
        <v>2008</v>
      </c>
      <c r="B1096" s="3" t="s">
        <v>2009</v>
      </c>
      <c r="C1096" s="4">
        <v>11313586.0554371</v>
      </c>
      <c r="D1096" s="5">
        <v>10612143.72</v>
      </c>
      <c r="E1096" s="4">
        <v>6.2</v>
      </c>
      <c r="F1096" s="5">
        <v>10612143.72</v>
      </c>
      <c r="H1096" s="1">
        <v>131</v>
      </c>
      <c r="I1096" s="6">
        <v>44791</v>
      </c>
      <c r="J1096" s="13" t="s">
        <v>2010</v>
      </c>
      <c r="K1096" s="1" t="s">
        <v>1265</v>
      </c>
      <c r="N1096" s="8"/>
      <c r="R1096" s="1"/>
      <c r="S1096" s="1">
        <v>1</v>
      </c>
    </row>
    <row r="1097" ht="36" hidden="1" customHeight="1" spans="1:19">
      <c r="A1097" s="1" t="s">
        <v>2011</v>
      </c>
      <c r="B1097" s="3" t="s">
        <v>2009</v>
      </c>
      <c r="C1097" s="4">
        <v>11313586.0554371</v>
      </c>
      <c r="D1097" s="5">
        <v>10612143.72</v>
      </c>
      <c r="E1097" s="4">
        <v>6.2</v>
      </c>
      <c r="F1097" s="5">
        <v>10612143.72</v>
      </c>
      <c r="H1097" s="1">
        <v>131</v>
      </c>
      <c r="I1097" s="6">
        <v>44791</v>
      </c>
      <c r="J1097" s="13" t="s">
        <v>2012</v>
      </c>
      <c r="K1097" s="1" t="s">
        <v>20</v>
      </c>
      <c r="N1097" s="8"/>
      <c r="R1097" s="1"/>
      <c r="S1097" s="1">
        <v>1</v>
      </c>
    </row>
    <row r="1098" ht="36" hidden="1" customHeight="1" spans="1:19">
      <c r="A1098" s="1" t="s">
        <v>2013</v>
      </c>
      <c r="B1098" s="3" t="s">
        <v>2014</v>
      </c>
      <c r="C1098" s="4">
        <v>6526809.73031283</v>
      </c>
      <c r="D1098" s="5">
        <v>6050352.62</v>
      </c>
      <c r="E1098" s="4">
        <v>7.3</v>
      </c>
      <c r="F1098" s="5">
        <v>6050352.62</v>
      </c>
      <c r="H1098" s="1">
        <v>107</v>
      </c>
      <c r="I1098" s="6">
        <v>44791</v>
      </c>
      <c r="J1098" s="13" t="s">
        <v>2015</v>
      </c>
      <c r="K1098" s="1" t="s">
        <v>20</v>
      </c>
      <c r="N1098" s="8"/>
      <c r="R1098" s="1"/>
      <c r="S1098" s="1">
        <v>1</v>
      </c>
    </row>
    <row r="1099" ht="36" hidden="1" customHeight="1" spans="1:19">
      <c r="A1099" s="1" t="s">
        <v>2016</v>
      </c>
      <c r="B1099" s="3" t="s">
        <v>2017</v>
      </c>
      <c r="C1099" s="4">
        <v>44942124.762931</v>
      </c>
      <c r="D1099" s="5">
        <v>41706291.78</v>
      </c>
      <c r="E1099" s="4">
        <v>7.2</v>
      </c>
      <c r="F1099" s="5">
        <v>41706291.78</v>
      </c>
      <c r="H1099" s="1">
        <v>135</v>
      </c>
      <c r="I1099" s="6">
        <v>44791</v>
      </c>
      <c r="J1099" s="13" t="s">
        <v>2018</v>
      </c>
      <c r="K1099" s="1" t="s">
        <v>20</v>
      </c>
      <c r="N1099" s="8"/>
      <c r="R1099" s="1"/>
      <c r="S1099" s="1">
        <v>1</v>
      </c>
    </row>
    <row r="1100" ht="36" hidden="1" customHeight="1" spans="1:19">
      <c r="A1100" s="1" t="s">
        <v>2019</v>
      </c>
      <c r="B1100" s="3" t="s">
        <v>2020</v>
      </c>
      <c r="E1100" s="4">
        <v>25</v>
      </c>
      <c r="H1100" s="1">
        <v>6</v>
      </c>
      <c r="I1100" s="6">
        <v>44791</v>
      </c>
      <c r="J1100" s="13" t="s">
        <v>2021</v>
      </c>
      <c r="K1100" s="1" t="s">
        <v>20</v>
      </c>
      <c r="N1100" s="8"/>
      <c r="R1100" s="1"/>
      <c r="S1100" s="1">
        <v>1</v>
      </c>
    </row>
    <row r="1101" ht="18.75" hidden="1" spans="1:19">
      <c r="A1101" s="1" t="s">
        <v>2022</v>
      </c>
      <c r="B1101" s="3" t="s">
        <v>2023</v>
      </c>
      <c r="H1101" s="1">
        <v>0</v>
      </c>
      <c r="I1101" s="6">
        <v>44792</v>
      </c>
      <c r="J1101" s="13" t="s">
        <v>2024</v>
      </c>
      <c r="K1101" s="1" t="s">
        <v>20</v>
      </c>
      <c r="N1101" s="8"/>
      <c r="R1101" s="1"/>
      <c r="S1101" s="1">
        <v>1</v>
      </c>
    </row>
    <row r="1102" ht="36" hidden="1" customHeight="1" spans="1:19">
      <c r="A1102" s="1" t="s">
        <v>2025</v>
      </c>
      <c r="B1102" s="3" t="s">
        <v>2026</v>
      </c>
      <c r="C1102" s="4">
        <v>7141061.42857142</v>
      </c>
      <c r="D1102" s="5">
        <v>6398391.04</v>
      </c>
      <c r="E1102" s="4">
        <v>10.4</v>
      </c>
      <c r="F1102" s="5">
        <v>6398391.04</v>
      </c>
      <c r="H1102" s="1">
        <v>113</v>
      </c>
      <c r="I1102" s="6">
        <v>44792</v>
      </c>
      <c r="J1102" s="13" t="s">
        <v>2027</v>
      </c>
      <c r="K1102" s="1" t="s">
        <v>20</v>
      </c>
      <c r="N1102" s="8"/>
      <c r="R1102" s="1"/>
      <c r="S1102" s="1">
        <v>1</v>
      </c>
    </row>
    <row r="1103" ht="18.75" hidden="1" spans="1:19">
      <c r="A1103" s="1" t="s">
        <v>2028</v>
      </c>
      <c r="B1103" s="3" t="s">
        <v>2029</v>
      </c>
      <c r="C1103" s="4">
        <v>2261666.67</v>
      </c>
      <c r="D1103" s="5">
        <v>2261666.67</v>
      </c>
      <c r="F1103" s="5">
        <v>2261666.67</v>
      </c>
      <c r="H1103" s="1">
        <v>3</v>
      </c>
      <c r="I1103" s="6">
        <v>44795</v>
      </c>
      <c r="J1103" s="13" t="s">
        <v>2030</v>
      </c>
      <c r="K1103" s="1" t="s">
        <v>20</v>
      </c>
      <c r="N1103" s="8"/>
      <c r="R1103" s="1"/>
      <c r="S1103" s="1">
        <v>1</v>
      </c>
    </row>
    <row r="1104" ht="18.75" hidden="1" spans="1:19">
      <c r="A1104" s="1" t="s">
        <v>2031</v>
      </c>
      <c r="B1104" s="3" t="s">
        <v>2032</v>
      </c>
      <c r="C1104" s="4">
        <v>4259200</v>
      </c>
      <c r="D1104" s="5">
        <v>4259200</v>
      </c>
      <c r="F1104" s="5">
        <v>4259200</v>
      </c>
      <c r="H1104" s="1">
        <v>4</v>
      </c>
      <c r="I1104" s="6">
        <v>44795</v>
      </c>
      <c r="J1104" s="13" t="s">
        <v>2033</v>
      </c>
      <c r="K1104" s="1" t="s">
        <v>20</v>
      </c>
      <c r="N1104" s="8"/>
      <c r="R1104" s="1"/>
      <c r="S1104" s="1">
        <v>1</v>
      </c>
    </row>
    <row r="1105" ht="36" hidden="1" customHeight="1" spans="1:19">
      <c r="A1105" s="1" t="s">
        <v>2034</v>
      </c>
      <c r="B1105" s="3" t="s">
        <v>2026</v>
      </c>
      <c r="C1105" s="4">
        <v>7141061.42857142</v>
      </c>
      <c r="D1105" s="5">
        <v>6398391.04</v>
      </c>
      <c r="E1105" s="4">
        <v>10.4</v>
      </c>
      <c r="F1105" s="5">
        <v>6398391.04</v>
      </c>
      <c r="H1105" s="1">
        <v>113</v>
      </c>
      <c r="I1105" s="6">
        <v>44795</v>
      </c>
      <c r="J1105" s="13" t="s">
        <v>2035</v>
      </c>
      <c r="K1105" s="1" t="s">
        <v>1265</v>
      </c>
      <c r="N1105" s="8"/>
      <c r="R1105" s="1"/>
      <c r="S1105" s="1">
        <v>1</v>
      </c>
    </row>
    <row r="1106" ht="36" hidden="1" customHeight="1" spans="1:19">
      <c r="A1106" s="1" t="s">
        <v>2036</v>
      </c>
      <c r="B1106" s="3" t="s">
        <v>2017</v>
      </c>
      <c r="C1106" s="4">
        <v>44942124.762931</v>
      </c>
      <c r="D1106" s="5">
        <v>41706291.78</v>
      </c>
      <c r="E1106" s="4">
        <v>7.2</v>
      </c>
      <c r="F1106" s="5">
        <v>41706291.78</v>
      </c>
      <c r="H1106" s="1">
        <v>135</v>
      </c>
      <c r="I1106" s="6">
        <v>44795</v>
      </c>
      <c r="J1106" s="13" t="s">
        <v>2037</v>
      </c>
      <c r="K1106" s="1" t="s">
        <v>1320</v>
      </c>
      <c r="N1106" s="8"/>
      <c r="R1106" s="1"/>
      <c r="S1106" s="1">
        <v>1</v>
      </c>
    </row>
    <row r="1107" ht="18.75" hidden="1" spans="1:19">
      <c r="A1107" s="1" t="s">
        <v>2038</v>
      </c>
      <c r="B1107" s="3" t="s">
        <v>2039</v>
      </c>
      <c r="C1107" s="4">
        <v>10423014.5</v>
      </c>
      <c r="D1107" s="5">
        <v>10423014.5</v>
      </c>
      <c r="F1107" s="5">
        <v>10423014.5</v>
      </c>
      <c r="H1107" s="1">
        <v>19</v>
      </c>
      <c r="I1107" s="6">
        <v>44796</v>
      </c>
      <c r="J1107" s="13" t="s">
        <v>2040</v>
      </c>
      <c r="K1107" s="1" t="s">
        <v>20</v>
      </c>
      <c r="N1107" s="8"/>
      <c r="R1107" s="1"/>
      <c r="S1107" s="1">
        <v>1</v>
      </c>
    </row>
    <row r="1108" ht="18.75" hidden="1" spans="2:19">
      <c r="B1108" s="3" t="s">
        <v>2041</v>
      </c>
      <c r="H1108" s="1">
        <v>4</v>
      </c>
      <c r="I1108" s="6">
        <v>44796</v>
      </c>
      <c r="J1108" s="13" t="s">
        <v>2042</v>
      </c>
      <c r="K1108" s="1" t="s">
        <v>20</v>
      </c>
      <c r="N1108" s="8"/>
      <c r="R1108" s="1"/>
      <c r="S1108" s="1">
        <v>1</v>
      </c>
    </row>
    <row r="1109" ht="18.75" hidden="1" spans="1:19">
      <c r="A1109" s="1" t="s">
        <v>1932</v>
      </c>
      <c r="B1109" s="3" t="s">
        <v>2043</v>
      </c>
      <c r="H1109" s="1">
        <v>11</v>
      </c>
      <c r="I1109" s="6">
        <v>44796</v>
      </c>
      <c r="J1109" s="13" t="s">
        <v>2044</v>
      </c>
      <c r="K1109" s="1" t="s">
        <v>20</v>
      </c>
      <c r="N1109" s="8"/>
      <c r="R1109" s="1"/>
      <c r="S1109" s="1">
        <v>1</v>
      </c>
    </row>
    <row r="1110" ht="18.75" hidden="1" spans="1:19">
      <c r="A1110" s="1" t="s">
        <v>2045</v>
      </c>
      <c r="B1110" s="3" t="s">
        <v>2046</v>
      </c>
      <c r="C1110" s="4">
        <v>4259200</v>
      </c>
      <c r="D1110" s="5">
        <v>4259200</v>
      </c>
      <c r="F1110" s="5">
        <v>4259200</v>
      </c>
      <c r="H1110" s="1">
        <v>4</v>
      </c>
      <c r="I1110" s="6">
        <v>44796</v>
      </c>
      <c r="J1110" s="13" t="s">
        <v>2047</v>
      </c>
      <c r="K1110" s="1" t="s">
        <v>20</v>
      </c>
      <c r="N1110" s="8"/>
      <c r="R1110" s="1"/>
      <c r="S1110" s="1">
        <v>1</v>
      </c>
    </row>
    <row r="1111" ht="18.75" hidden="1" spans="2:19">
      <c r="B1111" s="3" t="s">
        <v>2048</v>
      </c>
      <c r="H1111" s="1">
        <v>12</v>
      </c>
      <c r="I1111" s="6">
        <v>44796</v>
      </c>
      <c r="J1111" s="13" t="s">
        <v>2049</v>
      </c>
      <c r="K1111" s="1" t="s">
        <v>20</v>
      </c>
      <c r="N1111" s="8"/>
      <c r="R1111" s="1"/>
      <c r="S1111" s="1">
        <v>1</v>
      </c>
    </row>
    <row r="1112" ht="18.75" hidden="1" spans="1:19">
      <c r="A1112" s="1" t="s">
        <v>2050</v>
      </c>
      <c r="B1112" s="3" t="s">
        <v>2051</v>
      </c>
      <c r="H1112" s="1">
        <v>4</v>
      </c>
      <c r="I1112" s="6">
        <v>44796</v>
      </c>
      <c r="J1112" s="13" t="s">
        <v>2052</v>
      </c>
      <c r="K1112" s="1" t="s">
        <v>20</v>
      </c>
      <c r="N1112" s="8"/>
      <c r="R1112" s="1"/>
      <c r="S1112" s="1">
        <v>1</v>
      </c>
    </row>
    <row r="1113" ht="18.75" hidden="1" spans="1:19">
      <c r="A1113" s="1" t="s">
        <v>2053</v>
      </c>
      <c r="B1113" s="3" t="s">
        <v>2054</v>
      </c>
      <c r="H1113" s="1">
        <v>3</v>
      </c>
      <c r="I1113" s="6">
        <v>44796</v>
      </c>
      <c r="J1113" s="13" t="s">
        <v>2055</v>
      </c>
      <c r="K1113" s="1" t="s">
        <v>20</v>
      </c>
      <c r="N1113" s="8"/>
      <c r="R1113" s="1"/>
      <c r="S1113" s="1">
        <v>1</v>
      </c>
    </row>
    <row r="1114" ht="18.75" hidden="1" spans="1:19">
      <c r="A1114" s="1" t="s">
        <v>2056</v>
      </c>
      <c r="B1114" s="3" t="s">
        <v>2057</v>
      </c>
      <c r="H1114" s="1">
        <v>4</v>
      </c>
      <c r="I1114" s="6">
        <v>44796</v>
      </c>
      <c r="J1114" s="13" t="s">
        <v>2058</v>
      </c>
      <c r="K1114" s="1" t="s">
        <v>20</v>
      </c>
      <c r="N1114" s="8"/>
      <c r="R1114" s="1"/>
      <c r="S1114" s="1">
        <v>1</v>
      </c>
    </row>
    <row r="1115" ht="36" hidden="1" customHeight="1" spans="1:19">
      <c r="A1115" s="1" t="s">
        <v>2059</v>
      </c>
      <c r="B1115" s="3" t="s">
        <v>2060</v>
      </c>
      <c r="C1115" s="4">
        <v>11058496</v>
      </c>
      <c r="D1115" s="5">
        <v>9952646.4</v>
      </c>
      <c r="E1115" s="4">
        <v>10</v>
      </c>
      <c r="F1115" s="5">
        <v>9952646.4</v>
      </c>
      <c r="H1115" s="1">
        <v>128</v>
      </c>
      <c r="I1115" s="6">
        <v>44796</v>
      </c>
      <c r="J1115" s="13" t="s">
        <v>2061</v>
      </c>
      <c r="K1115" s="1" t="s">
        <v>20</v>
      </c>
      <c r="N1115" s="8"/>
      <c r="R1115" s="1"/>
      <c r="S1115" s="1">
        <v>1</v>
      </c>
    </row>
    <row r="1116" ht="36" hidden="1" customHeight="1" spans="1:19">
      <c r="A1116" s="1" t="s">
        <v>2062</v>
      </c>
      <c r="B1116" s="3" t="s">
        <v>2063</v>
      </c>
      <c r="C1116" s="4">
        <v>14178190.7461024</v>
      </c>
      <c r="D1116" s="5">
        <v>12732015.29</v>
      </c>
      <c r="E1116" s="4">
        <v>10.2</v>
      </c>
      <c r="F1116" s="5">
        <v>12732015.29</v>
      </c>
      <c r="H1116" s="1">
        <v>140</v>
      </c>
      <c r="I1116" s="6">
        <v>44796</v>
      </c>
      <c r="J1116" s="13" t="s">
        <v>2064</v>
      </c>
      <c r="K1116" s="1" t="s">
        <v>20</v>
      </c>
      <c r="N1116" s="8"/>
      <c r="R1116" s="1"/>
      <c r="S1116" s="1">
        <v>1</v>
      </c>
    </row>
    <row r="1117" ht="36" hidden="1" customHeight="1" spans="1:19">
      <c r="A1117" s="1" t="s">
        <v>2065</v>
      </c>
      <c r="B1117" s="3" t="s">
        <v>2066</v>
      </c>
      <c r="C1117" s="4">
        <v>4926303.00443458</v>
      </c>
      <c r="D1117" s="5">
        <v>4443525.31</v>
      </c>
      <c r="E1117" s="4">
        <v>9.8</v>
      </c>
      <c r="F1117" s="5">
        <v>4443525.31</v>
      </c>
      <c r="H1117" s="1">
        <v>92</v>
      </c>
      <c r="I1117" s="6">
        <v>44796</v>
      </c>
      <c r="J1117" s="13" t="s">
        <v>2067</v>
      </c>
      <c r="K1117" s="1" t="s">
        <v>20</v>
      </c>
      <c r="N1117" s="8"/>
      <c r="R1117" s="1"/>
      <c r="S1117" s="1">
        <v>1</v>
      </c>
    </row>
    <row r="1118" ht="36" hidden="1" customHeight="1" spans="1:19">
      <c r="A1118" s="1" t="s">
        <v>2068</v>
      </c>
      <c r="B1118" s="3" t="s">
        <v>2014</v>
      </c>
      <c r="C1118" s="4">
        <v>6526809.73031283</v>
      </c>
      <c r="D1118" s="5">
        <v>6050352.62</v>
      </c>
      <c r="E1118" s="4">
        <v>7.3</v>
      </c>
      <c r="F1118" s="5">
        <v>6050352.62</v>
      </c>
      <c r="H1118" s="1">
        <v>107</v>
      </c>
      <c r="I1118" s="6">
        <v>44796</v>
      </c>
      <c r="J1118" s="13" t="s">
        <v>2069</v>
      </c>
      <c r="K1118" s="1" t="s">
        <v>1265</v>
      </c>
      <c r="N1118" s="8"/>
      <c r="R1118" s="1"/>
      <c r="S1118" s="1">
        <v>1</v>
      </c>
    </row>
    <row r="1119" ht="18.75" hidden="1" spans="1:19">
      <c r="A1119" s="1" t="s">
        <v>2070</v>
      </c>
      <c r="B1119" s="3" t="s">
        <v>2071</v>
      </c>
      <c r="H1119" s="1">
        <v>5</v>
      </c>
      <c r="I1119" s="6">
        <v>44797</v>
      </c>
      <c r="J1119" s="13" t="s">
        <v>2072</v>
      </c>
      <c r="K1119" s="1" t="s">
        <v>20</v>
      </c>
      <c r="N1119" s="8"/>
      <c r="R1119" s="1"/>
      <c r="S1119" s="1">
        <v>1</v>
      </c>
    </row>
    <row r="1120" ht="18.75" hidden="1" spans="1:19">
      <c r="A1120" s="1" t="s">
        <v>2073</v>
      </c>
      <c r="B1120" s="3" t="s">
        <v>2074</v>
      </c>
      <c r="H1120" s="1">
        <v>5</v>
      </c>
      <c r="I1120" s="6">
        <v>44797</v>
      </c>
      <c r="J1120" s="13" t="s">
        <v>2075</v>
      </c>
      <c r="K1120" s="1">
        <v>6</v>
      </c>
      <c r="N1120" s="8"/>
      <c r="R1120" s="1"/>
      <c r="S1120" s="1">
        <v>1</v>
      </c>
    </row>
    <row r="1121" ht="36" hidden="1" customHeight="1" spans="1:19">
      <c r="A1121" s="1" t="s">
        <v>2076</v>
      </c>
      <c r="B1121" s="3" t="s">
        <v>2077</v>
      </c>
      <c r="C1121" s="4">
        <v>12733775.0056497</v>
      </c>
      <c r="D1121" s="5">
        <v>11269390.88</v>
      </c>
      <c r="E1121" s="4">
        <v>11.5</v>
      </c>
      <c r="F1121" s="5">
        <v>11269390.88</v>
      </c>
      <c r="H1121" s="1">
        <v>22</v>
      </c>
      <c r="I1121" s="6">
        <v>44797</v>
      </c>
      <c r="J1121" s="13" t="s">
        <v>2078</v>
      </c>
      <c r="K1121" s="1" t="s">
        <v>20</v>
      </c>
      <c r="N1121" s="8"/>
      <c r="R1121" s="1"/>
      <c r="S1121" s="1">
        <v>1</v>
      </c>
    </row>
    <row r="1122" ht="36" hidden="1" customHeight="1" spans="1:19">
      <c r="A1122" s="1" t="s">
        <v>2079</v>
      </c>
      <c r="B1122" s="3" t="s">
        <v>2080</v>
      </c>
      <c r="C1122" s="4">
        <v>5714319.51612903</v>
      </c>
      <c r="D1122" s="5">
        <v>5314317.15</v>
      </c>
      <c r="E1122" s="4">
        <v>7</v>
      </c>
      <c r="F1122" s="5">
        <v>5314317.15</v>
      </c>
      <c r="H1122" s="1">
        <v>94</v>
      </c>
      <c r="I1122" s="6">
        <v>44797</v>
      </c>
      <c r="J1122" s="13" t="s">
        <v>2081</v>
      </c>
      <c r="K1122" s="1" t="s">
        <v>1265</v>
      </c>
      <c r="N1122" s="8"/>
      <c r="R1122" s="1"/>
      <c r="S1122" s="1">
        <v>1</v>
      </c>
    </row>
    <row r="1123" ht="36" hidden="1" customHeight="1" spans="1:19">
      <c r="A1123" s="1" t="s">
        <v>2082</v>
      </c>
      <c r="B1123" s="3" t="s">
        <v>2083</v>
      </c>
      <c r="C1123" s="4">
        <v>6849090</v>
      </c>
      <c r="D1123" s="5">
        <v>5862821.04</v>
      </c>
      <c r="E1123" s="4">
        <v>14.4</v>
      </c>
      <c r="F1123" s="5">
        <v>5862821.04</v>
      </c>
      <c r="H1123" s="1">
        <v>144</v>
      </c>
      <c r="I1123" s="6">
        <v>44797</v>
      </c>
      <c r="J1123" s="13" t="s">
        <v>2084</v>
      </c>
      <c r="K1123" s="1" t="s">
        <v>20</v>
      </c>
      <c r="N1123" s="8"/>
      <c r="R1123" s="1"/>
      <c r="S1123" s="1">
        <v>1</v>
      </c>
    </row>
    <row r="1124" ht="36" hidden="1" customHeight="1" spans="1:19">
      <c r="A1124" s="1" t="s">
        <v>2085</v>
      </c>
      <c r="B1124" s="3" t="s">
        <v>2080</v>
      </c>
      <c r="C1124" s="4">
        <v>5714319.51612903</v>
      </c>
      <c r="D1124" s="5">
        <v>5314317.15</v>
      </c>
      <c r="E1124" s="4">
        <v>7</v>
      </c>
      <c r="F1124" s="5">
        <v>5314317.15</v>
      </c>
      <c r="H1124" s="1">
        <v>94</v>
      </c>
      <c r="I1124" s="6">
        <v>44797</v>
      </c>
      <c r="J1124" s="13" t="s">
        <v>2086</v>
      </c>
      <c r="K1124" s="1" t="s">
        <v>20</v>
      </c>
      <c r="N1124" s="8"/>
      <c r="R1124" s="1"/>
      <c r="S1124" s="1">
        <v>1</v>
      </c>
    </row>
    <row r="1125" ht="36" hidden="1" customHeight="1" spans="1:19">
      <c r="A1125" s="1" t="s">
        <v>2087</v>
      </c>
      <c r="B1125" s="3" t="s">
        <v>2020</v>
      </c>
      <c r="E1125" s="4">
        <v>25</v>
      </c>
      <c r="H1125" s="1">
        <v>6</v>
      </c>
      <c r="I1125" s="6">
        <v>44797</v>
      </c>
      <c r="J1125" s="13" t="s">
        <v>2088</v>
      </c>
      <c r="K1125" s="1" t="s">
        <v>20</v>
      </c>
      <c r="N1125" s="8"/>
      <c r="R1125" s="1"/>
      <c r="S1125" s="1">
        <v>1</v>
      </c>
    </row>
    <row r="1126" ht="18.75" hidden="1" spans="1:19">
      <c r="A1126" s="1" t="s">
        <v>2089</v>
      </c>
      <c r="B1126" s="3" t="s">
        <v>2090</v>
      </c>
      <c r="H1126" s="1">
        <v>5</v>
      </c>
      <c r="I1126" s="6">
        <v>44798</v>
      </c>
      <c r="J1126" s="13" t="s">
        <v>2091</v>
      </c>
      <c r="K1126" s="1" t="s">
        <v>20</v>
      </c>
      <c r="N1126" s="8"/>
      <c r="R1126" s="1"/>
      <c r="S1126" s="1">
        <v>1</v>
      </c>
    </row>
    <row r="1127" ht="18.75" hidden="1" spans="1:19">
      <c r="A1127" s="1" t="s">
        <v>2092</v>
      </c>
      <c r="B1127" s="3" t="s">
        <v>2093</v>
      </c>
      <c r="H1127" s="1">
        <v>4</v>
      </c>
      <c r="I1127" s="6">
        <v>44798</v>
      </c>
      <c r="J1127" s="13" t="s">
        <v>2094</v>
      </c>
      <c r="K1127" s="1" t="s">
        <v>20</v>
      </c>
      <c r="N1127" s="8"/>
      <c r="R1127" s="1"/>
      <c r="S1127" s="1">
        <v>1</v>
      </c>
    </row>
    <row r="1128" ht="18.75" hidden="1" spans="1:19">
      <c r="A1128" s="1" t="s">
        <v>2095</v>
      </c>
      <c r="B1128" s="3" t="s">
        <v>2096</v>
      </c>
      <c r="H1128" s="1">
        <v>42</v>
      </c>
      <c r="I1128" s="6">
        <v>44798</v>
      </c>
      <c r="J1128" s="13" t="s">
        <v>2097</v>
      </c>
      <c r="K1128" s="1" t="s">
        <v>20</v>
      </c>
      <c r="N1128" s="8"/>
      <c r="R1128" s="1"/>
      <c r="S1128" s="1">
        <v>1</v>
      </c>
    </row>
    <row r="1129" ht="18.75" hidden="1" spans="1:19">
      <c r="A1129" s="1" t="s">
        <v>2098</v>
      </c>
      <c r="B1129" s="3" t="s">
        <v>2099</v>
      </c>
      <c r="H1129" s="1">
        <v>8</v>
      </c>
      <c r="I1129" s="6">
        <v>44798</v>
      </c>
      <c r="J1129" s="13" t="s">
        <v>2100</v>
      </c>
      <c r="K1129" s="1" t="s">
        <v>20</v>
      </c>
      <c r="N1129" s="8"/>
      <c r="R1129" s="1"/>
      <c r="S1129" s="1">
        <v>1</v>
      </c>
    </row>
    <row r="1130" ht="18.75" hidden="1" spans="1:19">
      <c r="A1130" s="1" t="s">
        <v>2101</v>
      </c>
      <c r="B1130" s="3" t="s">
        <v>2102</v>
      </c>
      <c r="H1130" s="1">
        <v>4</v>
      </c>
      <c r="I1130" s="6">
        <v>44798</v>
      </c>
      <c r="J1130" s="13" t="s">
        <v>2103</v>
      </c>
      <c r="K1130" s="1" t="s">
        <v>502</v>
      </c>
      <c r="N1130" s="8"/>
      <c r="R1130" s="1"/>
      <c r="S1130" s="1">
        <v>1</v>
      </c>
    </row>
    <row r="1131" ht="36" hidden="1" customHeight="1" spans="1:19">
      <c r="A1131" s="1" t="s">
        <v>2104</v>
      </c>
      <c r="B1131" s="3" t="s">
        <v>2105</v>
      </c>
      <c r="C1131" s="4">
        <v>44776860.1809954</v>
      </c>
      <c r="D1131" s="5">
        <v>39582744.4</v>
      </c>
      <c r="E1131" s="4">
        <v>11.6</v>
      </c>
      <c r="F1131" s="5">
        <v>39582744.4</v>
      </c>
      <c r="H1131" s="1">
        <v>90</v>
      </c>
      <c r="I1131" s="6">
        <v>44798</v>
      </c>
      <c r="J1131" s="13" t="s">
        <v>2106</v>
      </c>
      <c r="K1131" s="1" t="s">
        <v>20</v>
      </c>
      <c r="N1131" s="8"/>
      <c r="R1131" s="1"/>
      <c r="S1131" s="1">
        <v>1</v>
      </c>
    </row>
    <row r="1132" ht="36" hidden="1" customHeight="1" spans="1:19">
      <c r="A1132" s="1" t="s">
        <v>2107</v>
      </c>
      <c r="B1132" s="3" t="s">
        <v>2105</v>
      </c>
      <c r="C1132" s="4">
        <v>44776860.1809954</v>
      </c>
      <c r="D1132" s="5">
        <v>39582744.4</v>
      </c>
      <c r="E1132" s="4">
        <v>11.6</v>
      </c>
      <c r="F1132" s="5">
        <v>39582744.4</v>
      </c>
      <c r="H1132" s="1">
        <v>90</v>
      </c>
      <c r="I1132" s="6">
        <v>44798</v>
      </c>
      <c r="J1132" s="13" t="s">
        <v>2108</v>
      </c>
      <c r="K1132" s="1" t="s">
        <v>502</v>
      </c>
      <c r="N1132" s="8"/>
      <c r="R1132" s="1"/>
      <c r="S1132" s="1">
        <v>1</v>
      </c>
    </row>
    <row r="1133" ht="36" hidden="1" customHeight="1" spans="1:19">
      <c r="A1133" s="1" t="s">
        <v>2109</v>
      </c>
      <c r="B1133" s="3" t="s">
        <v>2110</v>
      </c>
      <c r="C1133" s="4">
        <v>16079136.3118279</v>
      </c>
      <c r="D1133" s="5">
        <v>14953596.77</v>
      </c>
      <c r="E1133" s="4">
        <v>7</v>
      </c>
      <c r="F1133" s="5">
        <v>14953596.77</v>
      </c>
      <c r="H1133" s="1">
        <v>145</v>
      </c>
      <c r="I1133" s="6">
        <v>44798</v>
      </c>
      <c r="J1133" s="13" t="s">
        <v>2111</v>
      </c>
      <c r="K1133" s="1" t="s">
        <v>20</v>
      </c>
      <c r="N1133" s="8"/>
      <c r="R1133" s="1"/>
      <c r="S1133" s="1">
        <v>1</v>
      </c>
    </row>
    <row r="1134" ht="36" hidden="1" customHeight="1" spans="1:19">
      <c r="A1134" s="1" t="s">
        <v>2112</v>
      </c>
      <c r="B1134" s="3" t="s">
        <v>2113</v>
      </c>
      <c r="C1134" s="4">
        <v>5133327.59036144</v>
      </c>
      <c r="D1134" s="5">
        <v>4686728.09</v>
      </c>
      <c r="E1134" s="4">
        <v>8.7</v>
      </c>
      <c r="F1134" s="5">
        <v>4686728.09</v>
      </c>
      <c r="H1134" s="1">
        <v>115</v>
      </c>
      <c r="I1134" s="6">
        <v>44798</v>
      </c>
      <c r="J1134" s="13" t="s">
        <v>2114</v>
      </c>
      <c r="K1134" s="1" t="s">
        <v>20</v>
      </c>
      <c r="N1134" s="8"/>
      <c r="R1134" s="1"/>
      <c r="S1134" s="1">
        <v>1</v>
      </c>
    </row>
    <row r="1135" ht="18.75" hidden="1" spans="1:19">
      <c r="A1135" s="1" t="s">
        <v>2115</v>
      </c>
      <c r="B1135" s="3" t="s">
        <v>2116</v>
      </c>
      <c r="H1135" s="1">
        <v>93</v>
      </c>
      <c r="I1135" s="6">
        <v>44799</v>
      </c>
      <c r="J1135" s="13" t="s">
        <v>2117</v>
      </c>
      <c r="K1135" s="1" t="s">
        <v>20</v>
      </c>
      <c r="N1135" s="8"/>
      <c r="R1135" s="1"/>
      <c r="S1135" s="1">
        <v>1</v>
      </c>
    </row>
    <row r="1136" ht="18.75" hidden="1" spans="1:19">
      <c r="A1136" s="1" t="s">
        <v>2118</v>
      </c>
      <c r="B1136" s="3" t="s">
        <v>2119</v>
      </c>
      <c r="C1136" s="4">
        <v>2170000</v>
      </c>
      <c r="D1136" s="5">
        <v>2170000</v>
      </c>
      <c r="F1136" s="5">
        <v>2170000</v>
      </c>
      <c r="H1136" s="1">
        <v>4</v>
      </c>
      <c r="I1136" s="6">
        <v>44799</v>
      </c>
      <c r="J1136" s="13" t="s">
        <v>2120</v>
      </c>
      <c r="K1136" s="1" t="s">
        <v>20</v>
      </c>
      <c r="N1136" s="8"/>
      <c r="R1136" s="1"/>
      <c r="S1136" s="1">
        <v>1</v>
      </c>
    </row>
    <row r="1137" ht="18.75" hidden="1" spans="1:19">
      <c r="A1137" s="1" t="s">
        <v>2121</v>
      </c>
      <c r="B1137" s="3" t="s">
        <v>2122</v>
      </c>
      <c r="H1137" s="1">
        <v>93</v>
      </c>
      <c r="I1137" s="6">
        <v>44799</v>
      </c>
      <c r="J1137" s="13" t="s">
        <v>2123</v>
      </c>
      <c r="K1137" s="1" t="s">
        <v>576</v>
      </c>
      <c r="N1137" s="8"/>
      <c r="R1137" s="1"/>
      <c r="S1137" s="1">
        <v>1</v>
      </c>
    </row>
    <row r="1138" ht="36" hidden="1" customHeight="1" spans="1:19">
      <c r="A1138" s="1" t="s">
        <v>2124</v>
      </c>
      <c r="B1138" s="3" t="s">
        <v>2125</v>
      </c>
      <c r="E1138" s="4">
        <v>7.9</v>
      </c>
      <c r="H1138" s="1">
        <v>9</v>
      </c>
      <c r="I1138" s="6">
        <v>44799</v>
      </c>
      <c r="J1138" s="13" t="s">
        <v>2126</v>
      </c>
      <c r="K1138" s="1" t="s">
        <v>20</v>
      </c>
      <c r="N1138" s="8"/>
      <c r="R1138" s="1"/>
      <c r="S1138" s="1">
        <v>1</v>
      </c>
    </row>
    <row r="1139" ht="36" hidden="1" customHeight="1" spans="1:19">
      <c r="A1139" s="1" t="s">
        <v>2127</v>
      </c>
      <c r="B1139" s="3" t="s">
        <v>2128</v>
      </c>
      <c r="E1139" s="4">
        <v>5.7</v>
      </c>
      <c r="H1139" s="1">
        <v>233</v>
      </c>
      <c r="I1139" s="6">
        <v>44799</v>
      </c>
      <c r="J1139" s="13" t="s">
        <v>2129</v>
      </c>
      <c r="K1139" s="1" t="s">
        <v>576</v>
      </c>
      <c r="N1139" s="8"/>
      <c r="R1139" s="1"/>
      <c r="S1139" s="1">
        <v>1</v>
      </c>
    </row>
    <row r="1140" ht="36" hidden="1" customHeight="1" spans="1:19">
      <c r="A1140" s="1" t="s">
        <v>2130</v>
      </c>
      <c r="B1140" s="3" t="s">
        <v>2128</v>
      </c>
      <c r="E1140" s="4">
        <v>5.7</v>
      </c>
      <c r="H1140" s="1">
        <v>233</v>
      </c>
      <c r="I1140" s="6">
        <v>44799</v>
      </c>
      <c r="J1140" s="13" t="s">
        <v>2131</v>
      </c>
      <c r="K1140" s="1" t="s">
        <v>20</v>
      </c>
      <c r="N1140" s="8"/>
      <c r="R1140" s="1"/>
      <c r="S1140" s="1">
        <v>1</v>
      </c>
    </row>
    <row r="1141" ht="36" hidden="1" customHeight="1" spans="1:19">
      <c r="A1141" s="1" t="s">
        <v>2132</v>
      </c>
      <c r="B1141" s="3" t="s">
        <v>2133</v>
      </c>
      <c r="C1141" s="4">
        <v>32149647.6767676</v>
      </c>
      <c r="D1141" s="5">
        <v>28645336.08</v>
      </c>
      <c r="E1141" s="4">
        <v>10.9</v>
      </c>
      <c r="F1141" s="5">
        <v>28645336.08</v>
      </c>
      <c r="H1141" s="1">
        <v>84</v>
      </c>
      <c r="I1141" s="6">
        <v>44799</v>
      </c>
      <c r="J1141" s="13" t="s">
        <v>2134</v>
      </c>
      <c r="K1141" s="1" t="s">
        <v>20</v>
      </c>
      <c r="N1141" s="8"/>
      <c r="R1141" s="1"/>
      <c r="S1141" s="1">
        <v>1</v>
      </c>
    </row>
    <row r="1142" ht="36" hidden="1" customHeight="1" spans="1:19">
      <c r="A1142" s="1" t="s">
        <v>2135</v>
      </c>
      <c r="B1142" s="3" t="s">
        <v>2136</v>
      </c>
      <c r="C1142" s="4">
        <v>15326142.9955947</v>
      </c>
      <c r="D1142" s="5">
        <v>13916137.84</v>
      </c>
      <c r="E1142" s="4">
        <v>9.2</v>
      </c>
      <c r="F1142" s="5">
        <v>13916137.84</v>
      </c>
      <c r="H1142" s="1">
        <v>130</v>
      </c>
      <c r="I1142" s="6">
        <v>44799</v>
      </c>
      <c r="J1142" s="13" t="s">
        <v>2137</v>
      </c>
      <c r="K1142" s="1" t="s">
        <v>20</v>
      </c>
      <c r="N1142" s="8"/>
      <c r="R1142" s="1"/>
      <c r="S1142" s="1">
        <v>1</v>
      </c>
    </row>
    <row r="1143" ht="36" hidden="1" customHeight="1" spans="1:19">
      <c r="A1143" s="1" t="s">
        <v>2138</v>
      </c>
      <c r="B1143" s="3" t="s">
        <v>2139</v>
      </c>
      <c r="E1143" s="4">
        <v>7</v>
      </c>
      <c r="H1143" s="1">
        <v>215</v>
      </c>
      <c r="I1143" s="6">
        <v>44799</v>
      </c>
      <c r="J1143" s="13" t="s">
        <v>2140</v>
      </c>
      <c r="K1143" s="1" t="s">
        <v>576</v>
      </c>
      <c r="N1143" s="8"/>
      <c r="R1143" s="1"/>
      <c r="S1143" s="1">
        <v>1</v>
      </c>
    </row>
    <row r="1144" ht="36" hidden="1" customHeight="1" spans="1:19">
      <c r="A1144" s="1" t="s">
        <v>2141</v>
      </c>
      <c r="B1144" s="3" t="s">
        <v>2139</v>
      </c>
      <c r="E1144" s="4">
        <v>7</v>
      </c>
      <c r="H1144" s="1">
        <v>215</v>
      </c>
      <c r="I1144" s="6">
        <v>44799</v>
      </c>
      <c r="J1144" s="13" t="s">
        <v>2142</v>
      </c>
      <c r="K1144" s="1" t="s">
        <v>20</v>
      </c>
      <c r="N1144" s="8"/>
      <c r="R1144" s="1"/>
      <c r="S1144" s="1">
        <v>1</v>
      </c>
    </row>
    <row r="1145" ht="36" hidden="1" customHeight="1" spans="1:19">
      <c r="A1145" s="1" t="s">
        <v>2143</v>
      </c>
      <c r="B1145" s="3" t="s">
        <v>2144</v>
      </c>
      <c r="C1145" s="4">
        <v>12552867.8846153</v>
      </c>
      <c r="D1145" s="5">
        <v>11749484.34</v>
      </c>
      <c r="E1145" s="4">
        <v>6.4</v>
      </c>
      <c r="F1145" s="5">
        <v>11749484.34</v>
      </c>
      <c r="H1145" s="1">
        <v>132</v>
      </c>
      <c r="I1145" s="6">
        <v>44799</v>
      </c>
      <c r="J1145" s="13" t="s">
        <v>2145</v>
      </c>
      <c r="K1145" s="1" t="s">
        <v>20</v>
      </c>
      <c r="N1145" s="8"/>
      <c r="R1145" s="1"/>
      <c r="S1145" s="1">
        <v>1</v>
      </c>
    </row>
    <row r="1146" ht="18.75" hidden="1" spans="1:19">
      <c r="A1146" s="1" t="s">
        <v>2146</v>
      </c>
      <c r="B1146" s="3" t="s">
        <v>2147</v>
      </c>
      <c r="H1146" s="1">
        <v>3</v>
      </c>
      <c r="I1146" s="6">
        <v>44802</v>
      </c>
      <c r="J1146" s="13" t="s">
        <v>2148</v>
      </c>
      <c r="K1146" s="1" t="s">
        <v>20</v>
      </c>
      <c r="N1146" s="8"/>
      <c r="R1146" s="1"/>
      <c r="S1146" s="1">
        <v>1</v>
      </c>
    </row>
    <row r="1147" ht="18.75" hidden="1" spans="1:19">
      <c r="A1147" s="1" t="s">
        <v>2149</v>
      </c>
      <c r="B1147" s="3" t="s">
        <v>2150</v>
      </c>
      <c r="H1147" s="1">
        <v>7</v>
      </c>
      <c r="I1147" s="6">
        <v>44802</v>
      </c>
      <c r="J1147" s="13" t="s">
        <v>2151</v>
      </c>
      <c r="K1147" s="1" t="s">
        <v>20</v>
      </c>
      <c r="N1147" s="8"/>
      <c r="R1147" s="1"/>
      <c r="S1147" s="1">
        <v>1</v>
      </c>
    </row>
    <row r="1148" ht="36" hidden="1" customHeight="1" spans="1:19">
      <c r="A1148" s="1" t="s">
        <v>2152</v>
      </c>
      <c r="B1148" s="3" t="s">
        <v>2153</v>
      </c>
      <c r="C1148" s="4">
        <v>39711989.2030567</v>
      </c>
      <c r="D1148" s="5">
        <v>36376182.11</v>
      </c>
      <c r="E1148" s="4">
        <v>8.4</v>
      </c>
      <c r="F1148" s="5">
        <v>36376182.11</v>
      </c>
      <c r="H1148" s="1">
        <v>119</v>
      </c>
      <c r="I1148" s="6">
        <v>44802</v>
      </c>
      <c r="J1148" s="13" t="s">
        <v>2154</v>
      </c>
      <c r="K1148" s="1" t="s">
        <v>20</v>
      </c>
      <c r="N1148" s="8"/>
      <c r="R1148" s="1"/>
      <c r="S1148" s="1">
        <v>1</v>
      </c>
    </row>
    <row r="1149" ht="36" hidden="1" customHeight="1" spans="1:19">
      <c r="A1149" s="1" t="s">
        <v>2155</v>
      </c>
      <c r="B1149" s="3" t="s">
        <v>2156</v>
      </c>
      <c r="C1149" s="4">
        <v>5717323.87688984</v>
      </c>
      <c r="D1149" s="5">
        <v>5294241.91</v>
      </c>
      <c r="E1149" s="4">
        <v>7.4</v>
      </c>
      <c r="F1149" s="5">
        <v>5294241.91</v>
      </c>
      <c r="H1149" s="1">
        <v>77</v>
      </c>
      <c r="I1149" s="6">
        <v>44802</v>
      </c>
      <c r="J1149" s="13" t="s">
        <v>2157</v>
      </c>
      <c r="K1149" s="1" t="s">
        <v>20</v>
      </c>
      <c r="N1149" s="8"/>
      <c r="R1149" s="1"/>
      <c r="S1149" s="1">
        <v>1</v>
      </c>
    </row>
    <row r="1150" ht="36" hidden="1" customHeight="1" spans="1:19">
      <c r="A1150" s="1" t="s">
        <v>2158</v>
      </c>
      <c r="B1150" s="3" t="s">
        <v>2153</v>
      </c>
      <c r="C1150" s="4">
        <v>39711989.2030567</v>
      </c>
      <c r="D1150" s="5">
        <v>36376182.11</v>
      </c>
      <c r="E1150" s="4">
        <v>8.4</v>
      </c>
      <c r="F1150" s="5">
        <v>36376182.11</v>
      </c>
      <c r="H1150" s="1">
        <v>119</v>
      </c>
      <c r="I1150" s="6">
        <v>44802</v>
      </c>
      <c r="J1150" s="13" t="s">
        <v>2159</v>
      </c>
      <c r="K1150" s="1" t="s">
        <v>502</v>
      </c>
      <c r="N1150" s="8"/>
      <c r="R1150" s="1"/>
      <c r="S1150" s="1">
        <v>1</v>
      </c>
    </row>
    <row r="1151" ht="36" hidden="1" customHeight="1" spans="1:19">
      <c r="A1151" s="1" t="s">
        <v>2160</v>
      </c>
      <c r="B1151" s="3" t="s">
        <v>2161</v>
      </c>
      <c r="C1151" s="4">
        <v>4665268.99548532</v>
      </c>
      <c r="D1151" s="5">
        <v>4133428.33</v>
      </c>
      <c r="E1151" s="4">
        <v>11.4</v>
      </c>
      <c r="F1151" s="5">
        <v>4133428.33</v>
      </c>
      <c r="H1151" s="1">
        <v>186</v>
      </c>
      <c r="I1151" s="6">
        <v>44802</v>
      </c>
      <c r="J1151" s="13" t="s">
        <v>2162</v>
      </c>
      <c r="K1151" s="1" t="s">
        <v>20</v>
      </c>
      <c r="N1151" s="8"/>
      <c r="R1151" s="1"/>
      <c r="S1151" s="1">
        <v>1</v>
      </c>
    </row>
    <row r="1152" ht="18.75" hidden="1" spans="1:19">
      <c r="A1152" s="1" t="s">
        <v>2163</v>
      </c>
      <c r="B1152" s="3" t="s">
        <v>2164</v>
      </c>
      <c r="C1152" s="4">
        <v>1604200</v>
      </c>
      <c r="D1152" s="5">
        <v>1604200</v>
      </c>
      <c r="F1152" s="5">
        <v>1604200</v>
      </c>
      <c r="H1152" s="1">
        <v>5</v>
      </c>
      <c r="I1152" s="6">
        <v>44803</v>
      </c>
      <c r="J1152" s="13" t="s">
        <v>2165</v>
      </c>
      <c r="K1152" s="1" t="s">
        <v>1320</v>
      </c>
      <c r="N1152" s="8"/>
      <c r="R1152" s="1"/>
      <c r="S1152" s="1">
        <v>1</v>
      </c>
    </row>
    <row r="1153" ht="18.75" hidden="1" spans="1:19">
      <c r="A1153" s="1" t="s">
        <v>2166</v>
      </c>
      <c r="B1153" s="3" t="s">
        <v>2167</v>
      </c>
      <c r="H1153" s="1">
        <v>5</v>
      </c>
      <c r="I1153" s="6">
        <v>44803</v>
      </c>
      <c r="J1153" s="13" t="s">
        <v>2168</v>
      </c>
      <c r="K1153" s="1" t="s">
        <v>576</v>
      </c>
      <c r="N1153" s="8"/>
      <c r="R1153" s="1"/>
      <c r="S1153" s="1">
        <v>1</v>
      </c>
    </row>
    <row r="1154" ht="18.75" hidden="1" spans="1:19">
      <c r="A1154" s="1" t="s">
        <v>2169</v>
      </c>
      <c r="B1154" s="3" t="s">
        <v>2170</v>
      </c>
      <c r="C1154" s="4">
        <v>1604200</v>
      </c>
      <c r="D1154" s="5">
        <v>1604200</v>
      </c>
      <c r="F1154" s="5">
        <v>1604200</v>
      </c>
      <c r="H1154" s="1">
        <v>5</v>
      </c>
      <c r="I1154" s="6">
        <v>44803</v>
      </c>
      <c r="J1154" s="13" t="s">
        <v>2171</v>
      </c>
      <c r="K1154" s="1" t="s">
        <v>20</v>
      </c>
      <c r="N1154" s="8"/>
      <c r="R1154" s="1"/>
      <c r="S1154" s="1">
        <v>1</v>
      </c>
    </row>
    <row r="1155" ht="18.75" hidden="1" spans="1:19">
      <c r="A1155" s="1" t="s">
        <v>2172</v>
      </c>
      <c r="B1155" s="3" t="s">
        <v>2173</v>
      </c>
      <c r="H1155" s="1">
        <v>5</v>
      </c>
      <c r="I1155" s="6">
        <v>44803</v>
      </c>
      <c r="J1155" s="13" t="s">
        <v>2174</v>
      </c>
      <c r="K1155" s="1" t="s">
        <v>20</v>
      </c>
      <c r="N1155" s="8"/>
      <c r="R1155" s="1"/>
      <c r="S1155" s="1">
        <v>1</v>
      </c>
    </row>
    <row r="1156" ht="36" hidden="1" customHeight="1" spans="1:19">
      <c r="A1156" s="1" t="s">
        <v>2175</v>
      </c>
      <c r="B1156" s="3" t="s">
        <v>2176</v>
      </c>
      <c r="C1156" s="4">
        <v>12037400.997854</v>
      </c>
      <c r="D1156" s="5">
        <v>11218857.73</v>
      </c>
      <c r="E1156" s="4">
        <v>6.8</v>
      </c>
      <c r="F1156" s="5">
        <v>11218857.73</v>
      </c>
      <c r="H1156" s="1">
        <v>113</v>
      </c>
      <c r="I1156" s="6">
        <v>44803</v>
      </c>
      <c r="J1156" s="13" t="s">
        <v>2177</v>
      </c>
      <c r="K1156" s="1" t="s">
        <v>20</v>
      </c>
      <c r="N1156" s="8"/>
      <c r="R1156" s="1"/>
      <c r="S1156" s="1">
        <v>1</v>
      </c>
    </row>
    <row r="1157" ht="36" hidden="1" customHeight="1" spans="1:19">
      <c r="A1157" s="1" t="s">
        <v>2178</v>
      </c>
      <c r="B1157" s="3" t="s">
        <v>2179</v>
      </c>
      <c r="C1157" s="4">
        <v>4566911.21699196</v>
      </c>
      <c r="D1157" s="5">
        <v>3977779.67</v>
      </c>
      <c r="E1157" s="4">
        <v>12.9</v>
      </c>
      <c r="F1157" s="5">
        <v>3977779.67</v>
      </c>
      <c r="H1157" s="1">
        <v>87</v>
      </c>
      <c r="I1157" s="6">
        <v>44803</v>
      </c>
      <c r="J1157" s="13" t="s">
        <v>2180</v>
      </c>
      <c r="K1157" s="1" t="s">
        <v>20</v>
      </c>
      <c r="N1157" s="8"/>
      <c r="R1157" s="1"/>
      <c r="S1157" s="1">
        <v>1</v>
      </c>
    </row>
    <row r="1158" ht="36" hidden="1" customHeight="1" spans="1:19">
      <c r="A1158" s="1" t="s">
        <v>2181</v>
      </c>
      <c r="B1158" s="3" t="s">
        <v>2182</v>
      </c>
      <c r="C1158" s="4">
        <v>5356387.99779978</v>
      </c>
      <c r="D1158" s="5">
        <v>4868956.69</v>
      </c>
      <c r="E1158" s="4">
        <v>9.1</v>
      </c>
      <c r="F1158" s="5">
        <v>4868956.69</v>
      </c>
      <c r="H1158" s="1">
        <v>74</v>
      </c>
      <c r="I1158" s="6">
        <v>44803</v>
      </c>
      <c r="J1158" s="13" t="s">
        <v>2183</v>
      </c>
      <c r="K1158" s="1" t="s">
        <v>20</v>
      </c>
      <c r="N1158" s="8"/>
      <c r="R1158" s="1"/>
      <c r="S1158" s="1">
        <v>1</v>
      </c>
    </row>
    <row r="1159" ht="36" hidden="1" customHeight="1" spans="1:19">
      <c r="A1159" s="1" t="s">
        <v>2184</v>
      </c>
      <c r="B1159" s="3" t="s">
        <v>2176</v>
      </c>
      <c r="C1159" s="4">
        <v>12037400.997854</v>
      </c>
      <c r="D1159" s="5">
        <v>11218857.73</v>
      </c>
      <c r="E1159" s="4">
        <v>6.8</v>
      </c>
      <c r="F1159" s="5">
        <v>11218857.73</v>
      </c>
      <c r="H1159" s="1">
        <v>113</v>
      </c>
      <c r="I1159" s="6">
        <v>44803</v>
      </c>
      <c r="J1159" s="13" t="s">
        <v>2185</v>
      </c>
      <c r="K1159" s="1" t="s">
        <v>502</v>
      </c>
      <c r="N1159" s="8"/>
      <c r="R1159" s="1"/>
      <c r="S1159" s="1">
        <v>1</v>
      </c>
    </row>
    <row r="1160" ht="18.75" hidden="1" spans="1:19">
      <c r="A1160" s="1" t="s">
        <v>2186</v>
      </c>
      <c r="B1160" s="3" t="s">
        <v>2187</v>
      </c>
      <c r="H1160" s="1">
        <v>3</v>
      </c>
      <c r="I1160" s="6">
        <v>44804</v>
      </c>
      <c r="J1160" s="13" t="s">
        <v>2188</v>
      </c>
      <c r="K1160" s="1" t="s">
        <v>20</v>
      </c>
      <c r="N1160" s="8"/>
      <c r="R1160" s="1"/>
      <c r="S1160" s="1">
        <v>1</v>
      </c>
    </row>
    <row r="1161" ht="18.75" hidden="1" spans="1:19">
      <c r="A1161" s="1" t="s">
        <v>2189</v>
      </c>
      <c r="B1161" s="3" t="s">
        <v>2190</v>
      </c>
      <c r="H1161" s="1">
        <v>3</v>
      </c>
      <c r="I1161" s="6">
        <v>44804</v>
      </c>
      <c r="J1161" s="13" t="s">
        <v>2191</v>
      </c>
      <c r="K1161" s="1">
        <v>6</v>
      </c>
      <c r="N1161" s="8"/>
      <c r="R1161" s="1"/>
      <c r="S1161" s="1">
        <v>1</v>
      </c>
    </row>
    <row r="1162" ht="18.75" hidden="1" spans="1:19">
      <c r="A1162" s="1" t="s">
        <v>2192</v>
      </c>
      <c r="B1162" s="3" t="s">
        <v>2193</v>
      </c>
      <c r="C1162" s="4">
        <v>2249200</v>
      </c>
      <c r="D1162" s="5">
        <v>2249200</v>
      </c>
      <c r="F1162" s="5">
        <v>2249200</v>
      </c>
      <c r="H1162" s="1">
        <v>4</v>
      </c>
      <c r="I1162" s="6">
        <v>44804</v>
      </c>
      <c r="J1162" s="13" t="s">
        <v>2194</v>
      </c>
      <c r="K1162" s="1" t="s">
        <v>1320</v>
      </c>
      <c r="N1162" s="8"/>
      <c r="R1162" s="1"/>
      <c r="S1162" s="1">
        <v>1</v>
      </c>
    </row>
    <row r="1163" ht="18.75" hidden="1" spans="1:19">
      <c r="A1163" s="1" t="s">
        <v>2195</v>
      </c>
      <c r="B1163" s="3" t="s">
        <v>2196</v>
      </c>
      <c r="H1163" s="1">
        <v>9</v>
      </c>
      <c r="I1163" s="6">
        <v>44804</v>
      </c>
      <c r="J1163" s="13" t="s">
        <v>2197</v>
      </c>
      <c r="K1163" s="1" t="s">
        <v>20</v>
      </c>
      <c r="N1163" s="8"/>
      <c r="R1163" s="1"/>
      <c r="S1163" s="1">
        <v>1</v>
      </c>
    </row>
    <row r="1164" ht="18.75" hidden="1" spans="1:19">
      <c r="A1164" s="1" t="s">
        <v>2198</v>
      </c>
      <c r="B1164" s="3" t="s">
        <v>2199</v>
      </c>
      <c r="H1164" s="1">
        <v>4</v>
      </c>
      <c r="I1164" s="6">
        <v>44804</v>
      </c>
      <c r="J1164" s="13" t="s">
        <v>2200</v>
      </c>
      <c r="K1164" s="1" t="s">
        <v>502</v>
      </c>
      <c r="N1164" s="8"/>
      <c r="R1164" s="1"/>
      <c r="S1164" s="1">
        <v>1</v>
      </c>
    </row>
    <row r="1165" ht="18.75" hidden="1" spans="1:19">
      <c r="A1165" s="1" t="s">
        <v>2201</v>
      </c>
      <c r="B1165" s="3" t="s">
        <v>2202</v>
      </c>
      <c r="H1165" s="1">
        <v>6</v>
      </c>
      <c r="I1165" s="6">
        <v>44804</v>
      </c>
      <c r="J1165" s="13" t="s">
        <v>2203</v>
      </c>
      <c r="K1165" s="1" t="s">
        <v>20</v>
      </c>
      <c r="N1165" s="8"/>
      <c r="R1165" s="1"/>
      <c r="S1165" s="1">
        <v>1</v>
      </c>
    </row>
    <row r="1166" ht="18.75" hidden="1" spans="1:19">
      <c r="A1166" s="1" t="s">
        <v>2204</v>
      </c>
      <c r="B1166" s="3" t="s">
        <v>2205</v>
      </c>
      <c r="C1166" s="4">
        <v>2249200</v>
      </c>
      <c r="D1166" s="5">
        <v>2249200</v>
      </c>
      <c r="F1166" s="5">
        <v>2249200</v>
      </c>
      <c r="H1166" s="1">
        <v>4</v>
      </c>
      <c r="I1166" s="6">
        <v>44804</v>
      </c>
      <c r="J1166" s="13" t="s">
        <v>2206</v>
      </c>
      <c r="K1166" s="1" t="s">
        <v>20</v>
      </c>
      <c r="N1166" s="8"/>
      <c r="R1166" s="1"/>
      <c r="S1166" s="1">
        <v>1</v>
      </c>
    </row>
    <row r="1167" ht="36" hidden="1" customHeight="1" spans="1:19">
      <c r="A1167" s="1" t="s">
        <v>2207</v>
      </c>
      <c r="B1167" s="3" t="s">
        <v>2208</v>
      </c>
      <c r="C1167" s="4">
        <v>36153323.632236</v>
      </c>
      <c r="D1167" s="5">
        <v>31851078.12</v>
      </c>
      <c r="E1167" s="4">
        <v>11.9</v>
      </c>
      <c r="F1167" s="5">
        <v>31851078.12</v>
      </c>
      <c r="H1167" s="1">
        <v>101</v>
      </c>
      <c r="I1167" s="6">
        <v>44804</v>
      </c>
      <c r="J1167" s="13" t="s">
        <v>2209</v>
      </c>
      <c r="K1167" s="1" t="s">
        <v>20</v>
      </c>
      <c r="N1167" s="8"/>
      <c r="R1167" s="1"/>
      <c r="S1167" s="1">
        <v>1</v>
      </c>
    </row>
    <row r="1168" ht="36" hidden="1" customHeight="1" spans="1:19">
      <c r="A1168" s="1" t="s">
        <v>2210</v>
      </c>
      <c r="B1168" s="3" t="s">
        <v>2211</v>
      </c>
      <c r="C1168" s="4">
        <v>5615208.99669239</v>
      </c>
      <c r="D1168" s="5">
        <v>5092994.56</v>
      </c>
      <c r="E1168" s="4">
        <v>9.3</v>
      </c>
      <c r="F1168" s="5">
        <v>5092994.56</v>
      </c>
      <c r="H1168" s="1">
        <v>89</v>
      </c>
      <c r="I1168" s="6">
        <v>44804</v>
      </c>
      <c r="J1168" s="13" t="s">
        <v>2212</v>
      </c>
      <c r="K1168" s="1" t="s">
        <v>20</v>
      </c>
      <c r="N1168" s="8"/>
      <c r="R1168" s="1"/>
      <c r="S1168" s="1">
        <v>1</v>
      </c>
    </row>
    <row r="1169" ht="36" hidden="1" customHeight="1" spans="1:19">
      <c r="A1169" s="1" t="s">
        <v>2213</v>
      </c>
      <c r="B1169" s="3" t="s">
        <v>2214</v>
      </c>
      <c r="C1169" s="4">
        <v>6676955.99574014</v>
      </c>
      <c r="D1169" s="5">
        <v>6269661.68</v>
      </c>
      <c r="E1169" s="4">
        <v>6.1</v>
      </c>
      <c r="F1169" s="5">
        <v>6269661.68</v>
      </c>
      <c r="H1169" s="1">
        <v>80</v>
      </c>
      <c r="I1169" s="6">
        <v>44804</v>
      </c>
      <c r="J1169" s="13" t="s">
        <v>2215</v>
      </c>
      <c r="K1169" s="1" t="s">
        <v>20</v>
      </c>
      <c r="N1169" s="8"/>
      <c r="R1169" s="1"/>
      <c r="S1169" s="1">
        <v>1</v>
      </c>
    </row>
    <row r="1170" ht="36" hidden="1" customHeight="1" spans="1:19">
      <c r="A1170" s="1" t="s">
        <v>2216</v>
      </c>
      <c r="B1170" s="3" t="s">
        <v>2217</v>
      </c>
      <c r="C1170" s="4">
        <v>21110610.7211028</v>
      </c>
      <c r="D1170" s="5">
        <v>19907305.91</v>
      </c>
      <c r="E1170" s="4">
        <v>5.7</v>
      </c>
      <c r="F1170" s="5">
        <v>19907305.91</v>
      </c>
      <c r="H1170" s="1">
        <v>67</v>
      </c>
      <c r="I1170" s="6">
        <v>44804</v>
      </c>
      <c r="J1170" s="13" t="s">
        <v>2218</v>
      </c>
      <c r="K1170" s="1" t="s">
        <v>20</v>
      </c>
      <c r="N1170" s="8"/>
      <c r="R1170" s="1"/>
      <c r="S1170" s="1">
        <v>1</v>
      </c>
    </row>
    <row r="1171" ht="36" hidden="1" customHeight="1" spans="1:19">
      <c r="A1171" s="1" t="s">
        <v>2219</v>
      </c>
      <c r="B1171" s="3" t="s">
        <v>2220</v>
      </c>
      <c r="C1171" s="4">
        <v>4843221.30151843</v>
      </c>
      <c r="D1171" s="5">
        <v>4465450.04</v>
      </c>
      <c r="E1171" s="4">
        <v>7.8</v>
      </c>
      <c r="F1171" s="5">
        <v>4465450.04</v>
      </c>
      <c r="H1171" s="1">
        <v>87</v>
      </c>
      <c r="I1171" s="6">
        <v>44804</v>
      </c>
      <c r="J1171" s="13" t="s">
        <v>2221</v>
      </c>
      <c r="K1171" s="1" t="s">
        <v>20</v>
      </c>
      <c r="N1171" s="8"/>
      <c r="R1171" s="1"/>
      <c r="S1171" s="1">
        <v>1</v>
      </c>
    </row>
    <row r="1172" ht="36" hidden="1" customHeight="1" spans="1:19">
      <c r="A1172" s="1" t="s">
        <v>2222</v>
      </c>
      <c r="B1172" s="3" t="s">
        <v>2217</v>
      </c>
      <c r="C1172" s="4">
        <v>21110610.7211028</v>
      </c>
      <c r="D1172" s="5">
        <v>19907305.91</v>
      </c>
      <c r="E1172" s="4">
        <v>5.7</v>
      </c>
      <c r="F1172" s="5">
        <v>19907305.91</v>
      </c>
      <c r="H1172" s="1">
        <v>67</v>
      </c>
      <c r="I1172" s="6">
        <v>44804</v>
      </c>
      <c r="J1172" s="13" t="s">
        <v>2223</v>
      </c>
      <c r="K1172" s="1" t="s">
        <v>20</v>
      </c>
      <c r="N1172" s="8"/>
      <c r="R1172" s="1"/>
      <c r="S1172" s="1">
        <v>1</v>
      </c>
    </row>
    <row r="1173" ht="18.75" hidden="1" spans="1:19">
      <c r="A1173" s="1" t="s">
        <v>2224</v>
      </c>
      <c r="B1173" s="3" t="s">
        <v>2225</v>
      </c>
      <c r="H1173" s="1">
        <v>0</v>
      </c>
      <c r="I1173" s="6">
        <v>44805</v>
      </c>
      <c r="J1173" s="13" t="s">
        <v>2226</v>
      </c>
      <c r="K1173" s="1" t="s">
        <v>20</v>
      </c>
      <c r="N1173" s="8"/>
      <c r="R1173" s="1"/>
      <c r="S1173" s="1">
        <v>1</v>
      </c>
    </row>
    <row r="1174" ht="18.75" hidden="1" spans="1:19">
      <c r="A1174" s="1" t="s">
        <v>2227</v>
      </c>
      <c r="B1174" s="3" t="s">
        <v>2228</v>
      </c>
      <c r="H1174" s="1">
        <v>6</v>
      </c>
      <c r="I1174" s="6">
        <v>44806</v>
      </c>
      <c r="J1174" s="13" t="s">
        <v>2229</v>
      </c>
      <c r="K1174" s="1" t="s">
        <v>20</v>
      </c>
      <c r="N1174" s="8"/>
      <c r="R1174" s="1"/>
      <c r="S1174" s="1">
        <v>1</v>
      </c>
    </row>
    <row r="1175" ht="18.75" hidden="1" spans="1:19">
      <c r="A1175" s="1" t="s">
        <v>2230</v>
      </c>
      <c r="B1175" s="3" t="s">
        <v>2231</v>
      </c>
      <c r="H1175" s="1">
        <v>5</v>
      </c>
      <c r="I1175" s="6">
        <v>44806</v>
      </c>
      <c r="J1175" s="13" t="s">
        <v>2232</v>
      </c>
      <c r="K1175" s="1" t="s">
        <v>20</v>
      </c>
      <c r="N1175" s="8"/>
      <c r="R1175" s="1"/>
      <c r="S1175" s="1">
        <v>1</v>
      </c>
    </row>
    <row r="1176" ht="18.75" hidden="1" spans="1:19">
      <c r="A1176" s="1" t="s">
        <v>2233</v>
      </c>
      <c r="B1176" s="3" t="s">
        <v>2234</v>
      </c>
      <c r="H1176" s="1">
        <v>5</v>
      </c>
      <c r="I1176" s="6">
        <v>44806</v>
      </c>
      <c r="J1176" s="13" t="s">
        <v>2235</v>
      </c>
      <c r="K1176" s="1" t="s">
        <v>20</v>
      </c>
      <c r="N1176" s="8"/>
      <c r="R1176" s="1"/>
      <c r="S1176" s="1">
        <v>1</v>
      </c>
    </row>
    <row r="1177" ht="36" hidden="1" customHeight="1" spans="1:19">
      <c r="A1177" s="1" t="s">
        <v>2236</v>
      </c>
      <c r="B1177" s="3" t="s">
        <v>2237</v>
      </c>
      <c r="C1177" s="4">
        <v>4594299.78794642</v>
      </c>
      <c r="D1177" s="5">
        <v>4116492.61</v>
      </c>
      <c r="E1177" s="4">
        <v>10.4</v>
      </c>
      <c r="F1177" s="5">
        <v>4116492.61</v>
      </c>
      <c r="H1177" s="1">
        <v>205</v>
      </c>
      <c r="I1177" s="6">
        <v>44806</v>
      </c>
      <c r="J1177" s="13" t="s">
        <v>2238</v>
      </c>
      <c r="K1177" s="1" t="s">
        <v>20</v>
      </c>
      <c r="N1177" s="8"/>
      <c r="R1177" s="1"/>
      <c r="S1177" s="1">
        <v>1</v>
      </c>
    </row>
    <row r="1178" ht="36" hidden="1" customHeight="1" spans="1:19">
      <c r="A1178" s="1" t="s">
        <v>2239</v>
      </c>
      <c r="B1178" s="3" t="s">
        <v>2237</v>
      </c>
      <c r="C1178" s="4">
        <v>4594299.78794642</v>
      </c>
      <c r="D1178" s="5">
        <v>4116492.61</v>
      </c>
      <c r="E1178" s="4">
        <v>10.4</v>
      </c>
      <c r="F1178" s="5">
        <v>4116492.61</v>
      </c>
      <c r="H1178" s="1">
        <v>205</v>
      </c>
      <c r="I1178" s="6">
        <v>44806</v>
      </c>
      <c r="J1178" s="13" t="s">
        <v>2240</v>
      </c>
      <c r="K1178" s="1" t="s">
        <v>502</v>
      </c>
      <c r="N1178" s="8"/>
      <c r="R1178" s="1"/>
      <c r="S1178" s="1">
        <v>1</v>
      </c>
    </row>
    <row r="1179" ht="36" hidden="1" customHeight="1" spans="1:19">
      <c r="A1179" s="1" t="s">
        <v>2241</v>
      </c>
      <c r="B1179" s="3" t="s">
        <v>2242</v>
      </c>
      <c r="C1179" s="4">
        <v>9720888.86486486</v>
      </c>
      <c r="D1179" s="5">
        <v>8991822.2</v>
      </c>
      <c r="E1179" s="4">
        <v>7.5</v>
      </c>
      <c r="F1179" s="5">
        <v>8991822.2</v>
      </c>
      <c r="H1179" s="1">
        <v>120</v>
      </c>
      <c r="I1179" s="6">
        <v>44806</v>
      </c>
      <c r="J1179" s="13" t="s">
        <v>2243</v>
      </c>
      <c r="K1179" s="1" t="s">
        <v>1265</v>
      </c>
      <c r="N1179" s="8"/>
      <c r="R1179" s="1"/>
      <c r="S1179" s="1">
        <v>1</v>
      </c>
    </row>
    <row r="1180" ht="36" hidden="1" customHeight="1" spans="1:19">
      <c r="A1180" s="1" t="s">
        <v>2244</v>
      </c>
      <c r="B1180" s="3" t="s">
        <v>2242</v>
      </c>
      <c r="C1180" s="4">
        <v>9720888.86486486</v>
      </c>
      <c r="D1180" s="5">
        <v>8991822.2</v>
      </c>
      <c r="E1180" s="4">
        <v>7.5</v>
      </c>
      <c r="F1180" s="5">
        <v>8991822.2</v>
      </c>
      <c r="H1180" s="1">
        <v>120</v>
      </c>
      <c r="I1180" s="6">
        <v>44806</v>
      </c>
      <c r="J1180" s="13" t="s">
        <v>2245</v>
      </c>
      <c r="K1180" s="1" t="s">
        <v>20</v>
      </c>
      <c r="N1180" s="8"/>
      <c r="R1180" s="1"/>
      <c r="S1180" s="1">
        <v>1</v>
      </c>
    </row>
    <row r="1181" ht="18.75" hidden="1" spans="1:19">
      <c r="A1181" s="1" t="s">
        <v>2246</v>
      </c>
      <c r="B1181" s="3" t="s">
        <v>2247</v>
      </c>
      <c r="H1181" s="1">
        <v>9</v>
      </c>
      <c r="I1181" s="6">
        <v>44809</v>
      </c>
      <c r="J1181" s="13" t="s">
        <v>2248</v>
      </c>
      <c r="K1181" s="1" t="s">
        <v>20</v>
      </c>
      <c r="N1181" s="8"/>
      <c r="R1181" s="1"/>
      <c r="S1181" s="1">
        <v>1</v>
      </c>
    </row>
    <row r="1182" ht="18.75" hidden="1" spans="1:19">
      <c r="A1182" s="1" t="s">
        <v>2249</v>
      </c>
      <c r="B1182" s="3" t="s">
        <v>2250</v>
      </c>
      <c r="H1182" s="1">
        <v>5</v>
      </c>
      <c r="I1182" s="6">
        <v>44809</v>
      </c>
      <c r="J1182" s="13" t="s">
        <v>2251</v>
      </c>
      <c r="K1182" s="1" t="s">
        <v>20</v>
      </c>
      <c r="N1182" s="8"/>
      <c r="R1182" s="1"/>
      <c r="S1182" s="1">
        <v>1</v>
      </c>
    </row>
    <row r="1183" ht="36" hidden="1" customHeight="1" spans="1:19">
      <c r="A1183" s="1" t="s">
        <v>2252</v>
      </c>
      <c r="B1183" s="3" t="s">
        <v>2253</v>
      </c>
      <c r="C1183" s="4">
        <v>16139510</v>
      </c>
      <c r="D1183" s="5">
        <v>14251187.33</v>
      </c>
      <c r="E1183" s="4">
        <v>11.7</v>
      </c>
      <c r="F1183" s="5">
        <v>14251187.33</v>
      </c>
      <c r="H1183" s="1">
        <v>132</v>
      </c>
      <c r="I1183" s="6">
        <v>44809</v>
      </c>
      <c r="J1183" s="13" t="s">
        <v>2254</v>
      </c>
      <c r="K1183" s="1" t="s">
        <v>20</v>
      </c>
      <c r="N1183" s="8"/>
      <c r="R1183" s="1"/>
      <c r="S1183" s="1">
        <v>1</v>
      </c>
    </row>
    <row r="1184" ht="36" hidden="1" customHeight="1" spans="1:19">
      <c r="A1184" s="1" t="s">
        <v>2255</v>
      </c>
      <c r="B1184" s="3" t="s">
        <v>2253</v>
      </c>
      <c r="C1184" s="4">
        <v>16139510</v>
      </c>
      <c r="D1184" s="5">
        <v>14251187.33</v>
      </c>
      <c r="E1184" s="4">
        <v>11.7</v>
      </c>
      <c r="F1184" s="5">
        <v>14251187.33</v>
      </c>
      <c r="H1184" s="1">
        <v>132</v>
      </c>
      <c r="I1184" s="6">
        <v>44809</v>
      </c>
      <c r="J1184" s="13" t="s">
        <v>2256</v>
      </c>
      <c r="K1184" s="1" t="s">
        <v>502</v>
      </c>
      <c r="N1184" s="8"/>
      <c r="R1184" s="1"/>
      <c r="S1184" s="1">
        <v>1</v>
      </c>
    </row>
    <row r="1185" ht="36" hidden="1" customHeight="1" spans="1:19">
      <c r="A1185" s="1" t="s">
        <v>2257</v>
      </c>
      <c r="B1185" s="3" t="s">
        <v>2258</v>
      </c>
      <c r="C1185" s="4">
        <v>6995124.21978022</v>
      </c>
      <c r="D1185" s="5">
        <v>6365563.04</v>
      </c>
      <c r="E1185" s="4">
        <v>9</v>
      </c>
      <c r="F1185" s="5">
        <v>6365563.04</v>
      </c>
      <c r="H1185" s="1">
        <v>79</v>
      </c>
      <c r="I1185" s="6">
        <v>44809</v>
      </c>
      <c r="J1185" s="13" t="s">
        <v>2259</v>
      </c>
      <c r="K1185" s="1" t="s">
        <v>1320</v>
      </c>
      <c r="N1185" s="8"/>
      <c r="R1185" s="1"/>
      <c r="S1185" s="1">
        <v>1</v>
      </c>
    </row>
    <row r="1186" ht="36" hidden="1" customHeight="1" spans="1:19">
      <c r="A1186" s="1" t="s">
        <v>2260</v>
      </c>
      <c r="B1186" s="3" t="s">
        <v>2258</v>
      </c>
      <c r="C1186" s="4">
        <v>6995124.21978022</v>
      </c>
      <c r="D1186" s="5">
        <v>6365563.04</v>
      </c>
      <c r="E1186" s="4">
        <v>9</v>
      </c>
      <c r="F1186" s="5">
        <v>6365563.04</v>
      </c>
      <c r="H1186" s="1">
        <v>79</v>
      </c>
      <c r="I1186" s="6">
        <v>44809</v>
      </c>
      <c r="J1186" s="13" t="s">
        <v>2261</v>
      </c>
      <c r="K1186" s="1" t="s">
        <v>20</v>
      </c>
      <c r="N1186" s="8"/>
      <c r="R1186" s="1"/>
      <c r="S1186" s="1">
        <v>1</v>
      </c>
    </row>
    <row r="1187" ht="36" hidden="1" customHeight="1" spans="1:19">
      <c r="A1187" s="1" t="s">
        <v>2262</v>
      </c>
      <c r="B1187" s="3" t="s">
        <v>2263</v>
      </c>
      <c r="C1187" s="4">
        <v>17458107.99787</v>
      </c>
      <c r="D1187" s="5">
        <v>16393163.41</v>
      </c>
      <c r="E1187" s="4">
        <v>6.1</v>
      </c>
      <c r="F1187" s="5">
        <v>16393163.41</v>
      </c>
      <c r="H1187" s="1">
        <v>140</v>
      </c>
      <c r="I1187" s="6">
        <v>44809</v>
      </c>
      <c r="J1187" s="13" t="s">
        <v>2264</v>
      </c>
      <c r="K1187" s="1" t="s">
        <v>20</v>
      </c>
      <c r="N1187" s="8"/>
      <c r="R1187" s="1"/>
      <c r="S1187" s="1">
        <v>1</v>
      </c>
    </row>
    <row r="1188" ht="18.75" hidden="1" spans="1:19">
      <c r="A1188" s="1" t="s">
        <v>2265</v>
      </c>
      <c r="B1188" s="3" t="s">
        <v>2266</v>
      </c>
      <c r="H1188" s="1">
        <v>42</v>
      </c>
      <c r="I1188" s="6">
        <v>44810</v>
      </c>
      <c r="J1188" s="13" t="s">
        <v>2267</v>
      </c>
      <c r="K1188" s="1" t="s">
        <v>20</v>
      </c>
      <c r="N1188" s="8"/>
      <c r="R1188" s="1"/>
      <c r="S1188" s="1">
        <v>1</v>
      </c>
    </row>
    <row r="1189" ht="18.75" hidden="1" spans="1:19">
      <c r="A1189" s="1" t="s">
        <v>2268</v>
      </c>
      <c r="B1189" s="3" t="s">
        <v>2269</v>
      </c>
      <c r="C1189" s="4">
        <v>51964371</v>
      </c>
      <c r="D1189" s="5">
        <v>51964371</v>
      </c>
      <c r="F1189" s="5">
        <v>51964371</v>
      </c>
      <c r="H1189" s="1">
        <v>2</v>
      </c>
      <c r="I1189" s="6">
        <v>44810</v>
      </c>
      <c r="J1189" s="13" t="s">
        <v>2270</v>
      </c>
      <c r="K1189" s="1" t="s">
        <v>20</v>
      </c>
      <c r="N1189" s="8"/>
      <c r="R1189" s="1"/>
      <c r="S1189" s="1">
        <v>1</v>
      </c>
    </row>
    <row r="1190" ht="18.75" hidden="1" spans="1:19">
      <c r="A1190" s="1" t="s">
        <v>2271</v>
      </c>
      <c r="B1190" s="3" t="s">
        <v>2272</v>
      </c>
      <c r="C1190" s="4">
        <v>51964371</v>
      </c>
      <c r="D1190" s="5">
        <v>51964371</v>
      </c>
      <c r="F1190" s="5">
        <v>51964371</v>
      </c>
      <c r="H1190" s="1">
        <v>2</v>
      </c>
      <c r="I1190" s="6">
        <v>44810</v>
      </c>
      <c r="J1190" s="13" t="s">
        <v>2273</v>
      </c>
      <c r="K1190" s="1" t="s">
        <v>576</v>
      </c>
      <c r="N1190" s="8"/>
      <c r="R1190" s="1"/>
      <c r="S1190" s="1">
        <v>1</v>
      </c>
    </row>
    <row r="1191" ht="36" hidden="1" customHeight="1" spans="1:19">
      <c r="A1191" s="1" t="s">
        <v>2274</v>
      </c>
      <c r="B1191" s="3" t="s">
        <v>2275</v>
      </c>
      <c r="E1191" s="4">
        <v>7.1</v>
      </c>
      <c r="H1191" s="1">
        <v>156</v>
      </c>
      <c r="I1191" s="6">
        <v>44810</v>
      </c>
      <c r="J1191" s="13" t="s">
        <v>2276</v>
      </c>
      <c r="K1191" s="1" t="s">
        <v>20</v>
      </c>
      <c r="N1191" s="8"/>
      <c r="R1191" s="1"/>
      <c r="S1191" s="1">
        <v>1</v>
      </c>
    </row>
    <row r="1192" ht="36" hidden="1" customHeight="1" spans="1:19">
      <c r="A1192" s="1" t="s">
        <v>2277</v>
      </c>
      <c r="B1192" s="3" t="s">
        <v>2275</v>
      </c>
      <c r="E1192" s="4">
        <v>7.1</v>
      </c>
      <c r="H1192" s="1">
        <v>156</v>
      </c>
      <c r="I1192" s="6">
        <v>44810</v>
      </c>
      <c r="J1192" s="13" t="s">
        <v>2278</v>
      </c>
      <c r="K1192" s="1" t="s">
        <v>20</v>
      </c>
      <c r="N1192" s="8"/>
      <c r="R1192" s="1"/>
      <c r="S1192" s="1">
        <v>1</v>
      </c>
    </row>
    <row r="1193" ht="18.75" hidden="1" spans="1:19">
      <c r="A1193" s="1" t="s">
        <v>2279</v>
      </c>
      <c r="B1193" s="3" t="s">
        <v>2280</v>
      </c>
      <c r="H1193" s="1">
        <v>3</v>
      </c>
      <c r="I1193" s="6">
        <v>44811</v>
      </c>
      <c r="J1193" s="13" t="s">
        <v>2281</v>
      </c>
      <c r="K1193" s="1" t="s">
        <v>20</v>
      </c>
      <c r="N1193" s="8"/>
      <c r="R1193" s="1"/>
      <c r="S1193" s="1">
        <v>1</v>
      </c>
    </row>
    <row r="1194" ht="18.75" hidden="1" spans="1:19">
      <c r="A1194" s="1" t="s">
        <v>2282</v>
      </c>
      <c r="B1194" s="3" t="s">
        <v>2283</v>
      </c>
      <c r="H1194" s="1">
        <v>16</v>
      </c>
      <c r="I1194" s="6">
        <v>44811</v>
      </c>
      <c r="J1194" s="13" t="s">
        <v>2284</v>
      </c>
      <c r="K1194" s="1" t="s">
        <v>20</v>
      </c>
      <c r="N1194" s="8"/>
      <c r="R1194" s="1"/>
      <c r="S1194" s="1">
        <v>1</v>
      </c>
    </row>
    <row r="1195" ht="36" hidden="1" customHeight="1" spans="1:19">
      <c r="A1195" s="1" t="s">
        <v>2285</v>
      </c>
      <c r="B1195" s="3" t="s">
        <v>2286</v>
      </c>
      <c r="C1195" s="4">
        <v>6504529.31313131</v>
      </c>
      <c r="D1195" s="5">
        <v>6439484.02</v>
      </c>
      <c r="E1195" s="4">
        <v>1</v>
      </c>
      <c r="F1195" s="5">
        <v>6439484.02</v>
      </c>
      <c r="H1195" s="1">
        <v>28</v>
      </c>
      <c r="I1195" s="6">
        <v>44811</v>
      </c>
      <c r="J1195" s="13" t="s">
        <v>2287</v>
      </c>
      <c r="K1195" s="1" t="s">
        <v>20</v>
      </c>
      <c r="N1195" s="8"/>
      <c r="R1195" s="1"/>
      <c r="S1195" s="1">
        <v>1</v>
      </c>
    </row>
    <row r="1196" ht="36" hidden="1" customHeight="1" spans="1:19">
      <c r="A1196" s="1" t="s">
        <v>2288</v>
      </c>
      <c r="B1196" s="3" t="s">
        <v>2289</v>
      </c>
      <c r="C1196" s="4">
        <v>18018506.4705882</v>
      </c>
      <c r="D1196" s="5">
        <v>16540988.94</v>
      </c>
      <c r="E1196" s="4">
        <v>8.2</v>
      </c>
      <c r="F1196" s="5">
        <v>16540988.94</v>
      </c>
      <c r="H1196" s="1">
        <v>155</v>
      </c>
      <c r="I1196" s="6">
        <v>44811</v>
      </c>
      <c r="J1196" s="13" t="s">
        <v>2290</v>
      </c>
      <c r="K1196" s="1" t="s">
        <v>20</v>
      </c>
      <c r="N1196" s="8"/>
      <c r="R1196" s="1"/>
      <c r="S1196" s="1">
        <v>1</v>
      </c>
    </row>
    <row r="1197" ht="36" hidden="1" customHeight="1" spans="1:19">
      <c r="A1197" s="1" t="s">
        <v>2291</v>
      </c>
      <c r="B1197" s="3" t="s">
        <v>2292</v>
      </c>
      <c r="C1197" s="4">
        <v>9539306.04260089</v>
      </c>
      <c r="D1197" s="5">
        <v>8509060.99</v>
      </c>
      <c r="E1197" s="4">
        <v>10.8</v>
      </c>
      <c r="F1197" s="5">
        <v>8509060.99</v>
      </c>
      <c r="H1197" s="1">
        <v>130</v>
      </c>
      <c r="I1197" s="6">
        <v>44811</v>
      </c>
      <c r="J1197" s="13" t="s">
        <v>2293</v>
      </c>
      <c r="K1197" s="1" t="s">
        <v>20</v>
      </c>
      <c r="N1197" s="8"/>
      <c r="R1197" s="1"/>
      <c r="S1197" s="1">
        <v>1</v>
      </c>
    </row>
    <row r="1198" ht="18.75" hidden="1" spans="1:19">
      <c r="A1198" s="1" t="s">
        <v>2294</v>
      </c>
      <c r="B1198" s="3" t="s">
        <v>2295</v>
      </c>
      <c r="H1198" s="1">
        <v>8</v>
      </c>
      <c r="I1198" s="6">
        <v>44812</v>
      </c>
      <c r="J1198" s="13" t="s">
        <v>2296</v>
      </c>
      <c r="K1198" s="1" t="s">
        <v>20</v>
      </c>
      <c r="N1198" s="8"/>
      <c r="R1198" s="1"/>
      <c r="S1198" s="1">
        <v>1</v>
      </c>
    </row>
    <row r="1199" ht="18.75" hidden="1" spans="1:19">
      <c r="A1199" s="1" t="s">
        <v>2297</v>
      </c>
      <c r="B1199" s="3" t="s">
        <v>2298</v>
      </c>
      <c r="H1199" s="1">
        <v>3</v>
      </c>
      <c r="I1199" s="6">
        <v>44812</v>
      </c>
      <c r="J1199" s="13" t="s">
        <v>2299</v>
      </c>
      <c r="K1199" s="1" t="s">
        <v>20</v>
      </c>
      <c r="N1199" s="8"/>
      <c r="R1199" s="1"/>
      <c r="S1199" s="1">
        <v>1</v>
      </c>
    </row>
    <row r="1200" ht="18.75" hidden="1" spans="1:19">
      <c r="A1200" s="1" t="s">
        <v>2300</v>
      </c>
      <c r="B1200" s="3" t="s">
        <v>2301</v>
      </c>
      <c r="H1200" s="1">
        <v>6</v>
      </c>
      <c r="I1200" s="6">
        <v>44812</v>
      </c>
      <c r="J1200" s="13" t="s">
        <v>2302</v>
      </c>
      <c r="K1200" s="1" t="s">
        <v>20</v>
      </c>
      <c r="N1200" s="8"/>
      <c r="R1200" s="1"/>
      <c r="S1200" s="1">
        <v>1</v>
      </c>
    </row>
    <row r="1201" ht="36" hidden="1" customHeight="1" spans="1:19">
      <c r="A1201" s="1" t="s">
        <v>2303</v>
      </c>
      <c r="B1201" s="3" t="s">
        <v>2304</v>
      </c>
      <c r="E1201" s="4">
        <v>25</v>
      </c>
      <c r="H1201" s="1">
        <v>5</v>
      </c>
      <c r="I1201" s="6">
        <v>44812</v>
      </c>
      <c r="J1201" s="13" t="s">
        <v>2305</v>
      </c>
      <c r="K1201" s="1" t="s">
        <v>502</v>
      </c>
      <c r="N1201" s="8"/>
      <c r="R1201" s="1"/>
      <c r="S1201" s="1">
        <v>1</v>
      </c>
    </row>
    <row r="1202" ht="36" hidden="1" customHeight="1" spans="1:19">
      <c r="A1202" s="1" t="s">
        <v>2306</v>
      </c>
      <c r="B1202" s="3" t="s">
        <v>2304</v>
      </c>
      <c r="E1202" s="4">
        <v>25</v>
      </c>
      <c r="H1202" s="1">
        <v>5</v>
      </c>
      <c r="I1202" s="6">
        <v>44812</v>
      </c>
      <c r="J1202" s="13" t="s">
        <v>2307</v>
      </c>
      <c r="K1202" s="1" t="s">
        <v>20</v>
      </c>
      <c r="N1202" s="8"/>
      <c r="R1202" s="1"/>
      <c r="S1202" s="1">
        <v>1</v>
      </c>
    </row>
    <row r="1203" ht="36" hidden="1" customHeight="1" spans="1:19">
      <c r="A1203" s="1" t="s">
        <v>2308</v>
      </c>
      <c r="B1203" s="3" t="s">
        <v>2309</v>
      </c>
      <c r="C1203" s="4">
        <v>37246618.8449197</v>
      </c>
      <c r="D1203" s="5">
        <v>34825588.62</v>
      </c>
      <c r="E1203" s="4">
        <v>6.5</v>
      </c>
      <c r="F1203" s="5">
        <v>34825588.62</v>
      </c>
      <c r="H1203" s="1">
        <v>69</v>
      </c>
      <c r="I1203" s="6">
        <v>44812</v>
      </c>
      <c r="J1203" s="13" t="s">
        <v>2310</v>
      </c>
      <c r="K1203" s="1" t="s">
        <v>20</v>
      </c>
      <c r="N1203" s="8"/>
      <c r="R1203" s="1"/>
      <c r="S1203" s="1">
        <v>1</v>
      </c>
    </row>
    <row r="1204" ht="36" hidden="1" customHeight="1" spans="1:19">
      <c r="A1204" s="1" t="s">
        <v>2311</v>
      </c>
      <c r="B1204" s="3" t="s">
        <v>2312</v>
      </c>
      <c r="C1204" s="4">
        <v>13091755</v>
      </c>
      <c r="D1204" s="5">
        <v>11573111.42</v>
      </c>
      <c r="E1204" s="4">
        <v>11.6</v>
      </c>
      <c r="F1204" s="5">
        <v>11573111.42</v>
      </c>
      <c r="H1204" s="1">
        <v>73</v>
      </c>
      <c r="I1204" s="6">
        <v>44812</v>
      </c>
      <c r="J1204" s="13" t="s">
        <v>2313</v>
      </c>
      <c r="K1204" s="1" t="s">
        <v>20</v>
      </c>
      <c r="N1204" s="8"/>
      <c r="R1204" s="1"/>
      <c r="S1204" s="1">
        <v>1</v>
      </c>
    </row>
    <row r="1205" ht="18.75" hidden="1" spans="1:19">
      <c r="A1205" s="1" t="s">
        <v>2314</v>
      </c>
      <c r="B1205" s="3" t="s">
        <v>2315</v>
      </c>
      <c r="H1205" s="1">
        <v>5</v>
      </c>
      <c r="I1205" s="6">
        <v>44813</v>
      </c>
      <c r="J1205" s="13" t="s">
        <v>2316</v>
      </c>
      <c r="K1205" s="1" t="s">
        <v>576</v>
      </c>
      <c r="N1205" s="8"/>
      <c r="R1205" s="1"/>
      <c r="S1205" s="1">
        <v>1</v>
      </c>
    </row>
    <row r="1206" ht="18.75" hidden="1" spans="1:19">
      <c r="A1206" s="1" t="s">
        <v>2317</v>
      </c>
      <c r="B1206" s="3" t="s">
        <v>2318</v>
      </c>
      <c r="H1206" s="1">
        <v>4</v>
      </c>
      <c r="I1206" s="6">
        <v>44813</v>
      </c>
      <c r="J1206" s="13" t="s">
        <v>2319</v>
      </c>
      <c r="K1206" s="1" t="s">
        <v>20</v>
      </c>
      <c r="N1206" s="8"/>
      <c r="R1206" s="1"/>
      <c r="S1206" s="1">
        <v>1</v>
      </c>
    </row>
    <row r="1207" ht="18.75" hidden="1" spans="1:19">
      <c r="A1207" s="1" t="s">
        <v>2320</v>
      </c>
      <c r="B1207" s="3" t="s">
        <v>2321</v>
      </c>
      <c r="H1207" s="1">
        <v>4</v>
      </c>
      <c r="I1207" s="6">
        <v>44813</v>
      </c>
      <c r="J1207" s="13" t="s">
        <v>2322</v>
      </c>
      <c r="K1207" s="1" t="s">
        <v>20</v>
      </c>
      <c r="N1207" s="8"/>
      <c r="R1207" s="1"/>
      <c r="S1207" s="1">
        <v>1</v>
      </c>
    </row>
    <row r="1208" ht="18.75" hidden="1" spans="1:19">
      <c r="A1208" s="1" t="s">
        <v>2323</v>
      </c>
      <c r="B1208" s="3" t="s">
        <v>2324</v>
      </c>
      <c r="H1208" s="1">
        <v>20</v>
      </c>
      <c r="I1208" s="6">
        <v>44813</v>
      </c>
      <c r="J1208" s="13" t="s">
        <v>2325</v>
      </c>
      <c r="K1208" s="1" t="s">
        <v>20</v>
      </c>
      <c r="N1208" s="8"/>
      <c r="R1208" s="1"/>
      <c r="S1208" s="1">
        <v>1</v>
      </c>
    </row>
    <row r="1209" ht="18.75" hidden="1" spans="1:19">
      <c r="A1209" s="1" t="s">
        <v>2326</v>
      </c>
      <c r="B1209" s="3" t="s">
        <v>2327</v>
      </c>
      <c r="H1209" s="1">
        <v>5</v>
      </c>
      <c r="I1209" s="6">
        <v>44813</v>
      </c>
      <c r="J1209" s="13" t="s">
        <v>2328</v>
      </c>
      <c r="K1209" s="1" t="s">
        <v>20</v>
      </c>
      <c r="N1209" s="8"/>
      <c r="R1209" s="1"/>
      <c r="S1209" s="1">
        <v>1</v>
      </c>
    </row>
    <row r="1210" ht="18.75" hidden="1" spans="1:19">
      <c r="A1210" s="1" t="s">
        <v>2329</v>
      </c>
      <c r="B1210" s="3" t="s">
        <v>2330</v>
      </c>
      <c r="H1210" s="1">
        <v>4</v>
      </c>
      <c r="I1210" s="6">
        <v>44813</v>
      </c>
      <c r="J1210" s="13" t="s">
        <v>2331</v>
      </c>
      <c r="K1210" s="1" t="s">
        <v>20</v>
      </c>
      <c r="N1210" s="8"/>
      <c r="R1210" s="1"/>
      <c r="S1210" s="1">
        <v>1</v>
      </c>
    </row>
    <row r="1211" ht="18.75" hidden="1" spans="1:19">
      <c r="A1211" s="1" t="s">
        <v>2332</v>
      </c>
      <c r="B1211" s="3" t="s">
        <v>2333</v>
      </c>
      <c r="H1211" s="1">
        <v>4</v>
      </c>
      <c r="I1211" s="6">
        <v>44813</v>
      </c>
      <c r="J1211" s="13" t="s">
        <v>2334</v>
      </c>
      <c r="K1211" s="1" t="s">
        <v>20</v>
      </c>
      <c r="N1211" s="8"/>
      <c r="R1211" s="1"/>
      <c r="S1211" s="1">
        <v>1</v>
      </c>
    </row>
    <row r="1212" ht="18.75" hidden="1" spans="1:19">
      <c r="A1212" s="1" t="s">
        <v>2335</v>
      </c>
      <c r="B1212" s="3" t="s">
        <v>2336</v>
      </c>
      <c r="H1212" s="1">
        <v>4</v>
      </c>
      <c r="I1212" s="6">
        <v>44813</v>
      </c>
      <c r="J1212" s="13" t="s">
        <v>2337</v>
      </c>
      <c r="K1212" s="1" t="s">
        <v>20</v>
      </c>
      <c r="N1212" s="8"/>
      <c r="R1212" s="1"/>
      <c r="S1212" s="1">
        <v>1</v>
      </c>
    </row>
    <row r="1213" ht="18.75" hidden="1" spans="1:19">
      <c r="A1213" s="1" t="s">
        <v>2338</v>
      </c>
      <c r="B1213" s="3" t="s">
        <v>2339</v>
      </c>
      <c r="H1213" s="1">
        <v>0</v>
      </c>
      <c r="I1213" s="6">
        <v>44813</v>
      </c>
      <c r="J1213" s="13" t="s">
        <v>2340</v>
      </c>
      <c r="K1213" s="1" t="s">
        <v>20</v>
      </c>
      <c r="N1213" s="8"/>
      <c r="R1213" s="1"/>
      <c r="S1213" s="1">
        <v>1</v>
      </c>
    </row>
    <row r="1214" ht="18.75" hidden="1" spans="1:19">
      <c r="A1214" s="1" t="s">
        <v>2341</v>
      </c>
      <c r="B1214" s="3" t="s">
        <v>2342</v>
      </c>
      <c r="H1214" s="1">
        <v>6</v>
      </c>
      <c r="I1214" s="6">
        <v>44813</v>
      </c>
      <c r="J1214" s="13" t="s">
        <v>2343</v>
      </c>
      <c r="K1214" s="1" t="s">
        <v>20</v>
      </c>
      <c r="N1214" s="8"/>
      <c r="R1214" s="1"/>
      <c r="S1214" s="1">
        <v>1</v>
      </c>
    </row>
    <row r="1215" ht="36" hidden="1" customHeight="1" spans="1:19">
      <c r="A1215" s="1" t="s">
        <v>2344</v>
      </c>
      <c r="B1215" s="3" t="s">
        <v>2345</v>
      </c>
      <c r="E1215" s="4">
        <v>10</v>
      </c>
      <c r="H1215" s="1">
        <v>8</v>
      </c>
      <c r="I1215" s="6">
        <v>44813</v>
      </c>
      <c r="J1215" s="13" t="s">
        <v>2346</v>
      </c>
      <c r="K1215" s="1" t="s">
        <v>20</v>
      </c>
      <c r="N1215" s="8"/>
      <c r="R1215" s="1"/>
      <c r="S1215" s="1">
        <v>1</v>
      </c>
    </row>
    <row r="1216" ht="18.75" hidden="1" spans="1:19">
      <c r="A1216" s="1" t="s">
        <v>2347</v>
      </c>
      <c r="B1216" s="3" t="s">
        <v>2348</v>
      </c>
      <c r="H1216" s="1">
        <v>31</v>
      </c>
      <c r="I1216" s="6">
        <v>44814</v>
      </c>
      <c r="J1216" s="13" t="s">
        <v>2349</v>
      </c>
      <c r="K1216" s="1" t="s">
        <v>20</v>
      </c>
      <c r="N1216" s="8"/>
      <c r="R1216" s="1"/>
      <c r="S1216" s="1">
        <v>1</v>
      </c>
    </row>
    <row r="1217" ht="18.75" hidden="1" spans="1:19">
      <c r="A1217" s="1" t="s">
        <v>2350</v>
      </c>
      <c r="B1217" s="3" t="s">
        <v>2351</v>
      </c>
      <c r="H1217" s="1">
        <v>4</v>
      </c>
      <c r="I1217" s="6">
        <v>44817</v>
      </c>
      <c r="J1217" s="13" t="s">
        <v>2352</v>
      </c>
      <c r="K1217" s="1" t="s">
        <v>20</v>
      </c>
      <c r="N1217" s="8"/>
      <c r="R1217" s="1"/>
      <c r="S1217" s="1">
        <v>1</v>
      </c>
    </row>
    <row r="1218" ht="18.75" hidden="1" spans="1:19">
      <c r="A1218" s="1" t="s">
        <v>2353</v>
      </c>
      <c r="B1218" s="3" t="s">
        <v>2354</v>
      </c>
      <c r="H1218" s="1">
        <v>38</v>
      </c>
      <c r="I1218" s="6">
        <v>44817</v>
      </c>
      <c r="J1218" s="13" t="s">
        <v>2355</v>
      </c>
      <c r="K1218" s="1" t="s">
        <v>20</v>
      </c>
      <c r="N1218" s="8"/>
      <c r="R1218" s="1"/>
      <c r="S1218" s="1">
        <v>1</v>
      </c>
    </row>
    <row r="1219" ht="18.75" hidden="1" spans="1:19">
      <c r="A1219" s="1" t="s">
        <v>2356</v>
      </c>
      <c r="B1219" s="3" t="s">
        <v>2357</v>
      </c>
      <c r="C1219" s="4">
        <v>1380000</v>
      </c>
      <c r="D1219" s="5">
        <v>1380000</v>
      </c>
      <c r="F1219" s="5">
        <v>1380000</v>
      </c>
      <c r="H1219" s="1">
        <v>3</v>
      </c>
      <c r="I1219" s="6">
        <v>44817</v>
      </c>
      <c r="J1219" s="13" t="s">
        <v>2358</v>
      </c>
      <c r="K1219" s="1" t="s">
        <v>20</v>
      </c>
      <c r="N1219" s="8"/>
      <c r="R1219" s="1"/>
      <c r="S1219" s="1">
        <v>1</v>
      </c>
    </row>
    <row r="1220" ht="18.75" hidden="1" spans="1:19">
      <c r="A1220" s="1" t="s">
        <v>2359</v>
      </c>
      <c r="B1220" s="3" t="s">
        <v>2360</v>
      </c>
      <c r="H1220" s="1">
        <v>4</v>
      </c>
      <c r="I1220" s="6">
        <v>44817</v>
      </c>
      <c r="J1220" s="13" t="s">
        <v>2361</v>
      </c>
      <c r="K1220" s="1" t="s">
        <v>20</v>
      </c>
      <c r="N1220" s="8"/>
      <c r="R1220" s="1"/>
      <c r="S1220" s="1">
        <v>1</v>
      </c>
    </row>
    <row r="1221" ht="36" hidden="1" customHeight="1" spans="1:19">
      <c r="A1221" s="1" t="s">
        <v>2362</v>
      </c>
      <c r="B1221" s="3" t="s">
        <v>2363</v>
      </c>
      <c r="C1221" s="4">
        <v>9246756.47186147</v>
      </c>
      <c r="D1221" s="5">
        <v>8544002.98</v>
      </c>
      <c r="E1221" s="4">
        <v>7.6</v>
      </c>
      <c r="F1221" s="5">
        <v>8544002.98</v>
      </c>
      <c r="H1221" s="1">
        <v>94</v>
      </c>
      <c r="I1221" s="6">
        <v>44817</v>
      </c>
      <c r="J1221" s="13" t="s">
        <v>2364</v>
      </c>
      <c r="K1221" s="1" t="s">
        <v>1320</v>
      </c>
      <c r="N1221" s="8"/>
      <c r="R1221" s="1"/>
      <c r="S1221" s="1">
        <v>1</v>
      </c>
    </row>
    <row r="1222" ht="36" hidden="1" customHeight="1" spans="1:19">
      <c r="A1222" s="1" t="s">
        <v>2365</v>
      </c>
      <c r="B1222" s="3" t="s">
        <v>2363</v>
      </c>
      <c r="C1222" s="4">
        <v>9246756.47186147</v>
      </c>
      <c r="D1222" s="5">
        <v>8544002.98</v>
      </c>
      <c r="E1222" s="4">
        <v>7.6</v>
      </c>
      <c r="F1222" s="5">
        <v>8544002.98</v>
      </c>
      <c r="H1222" s="1">
        <v>94</v>
      </c>
      <c r="I1222" s="6">
        <v>44817</v>
      </c>
      <c r="J1222" s="13" t="s">
        <v>2366</v>
      </c>
      <c r="K1222" s="1" t="s">
        <v>20</v>
      </c>
      <c r="N1222" s="8"/>
      <c r="R1222" s="1"/>
      <c r="S1222" s="1">
        <v>1</v>
      </c>
    </row>
    <row r="1223" ht="36" hidden="1" customHeight="1" spans="1:19">
      <c r="A1223" s="1" t="s">
        <v>2367</v>
      </c>
      <c r="B1223" s="3" t="s">
        <v>2368</v>
      </c>
      <c r="C1223" s="4">
        <v>9537731.59863945</v>
      </c>
      <c r="D1223" s="5">
        <v>8412279.27</v>
      </c>
      <c r="E1223" s="4">
        <v>11.8</v>
      </c>
      <c r="F1223" s="5">
        <v>8412279.27</v>
      </c>
      <c r="H1223" s="1">
        <v>131</v>
      </c>
      <c r="I1223" s="6">
        <v>44817</v>
      </c>
      <c r="J1223" s="13" t="s">
        <v>2369</v>
      </c>
      <c r="K1223" s="1" t="s">
        <v>20</v>
      </c>
      <c r="N1223" s="8"/>
      <c r="R1223" s="1"/>
      <c r="S1223" s="1">
        <v>1</v>
      </c>
    </row>
    <row r="1224" ht="36" hidden="1" customHeight="1" spans="1:19">
      <c r="A1224" s="1" t="s">
        <v>2370</v>
      </c>
      <c r="B1224" s="3" t="s">
        <v>2371</v>
      </c>
      <c r="C1224" s="4">
        <v>5027692.61388286</v>
      </c>
      <c r="D1224" s="5">
        <v>4635532.59</v>
      </c>
      <c r="E1224" s="4">
        <v>7.8</v>
      </c>
      <c r="F1224" s="5">
        <v>4635532.59</v>
      </c>
      <c r="H1224" s="1">
        <v>78</v>
      </c>
      <c r="I1224" s="6">
        <v>44817</v>
      </c>
      <c r="J1224" s="13" t="s">
        <v>2372</v>
      </c>
      <c r="K1224" s="1" t="s">
        <v>20</v>
      </c>
      <c r="N1224" s="8"/>
      <c r="R1224" s="1"/>
      <c r="S1224" s="1">
        <v>1</v>
      </c>
    </row>
    <row r="1225" ht="18.75" hidden="1" spans="1:19">
      <c r="A1225" s="1" t="s">
        <v>2373</v>
      </c>
      <c r="B1225" s="3" t="s">
        <v>2374</v>
      </c>
      <c r="H1225" s="1">
        <v>4</v>
      </c>
      <c r="I1225" s="6">
        <v>44818</v>
      </c>
      <c r="J1225" s="13" t="s">
        <v>2375</v>
      </c>
      <c r="K1225" s="1" t="s">
        <v>20</v>
      </c>
      <c r="N1225" s="8"/>
      <c r="R1225" s="1"/>
      <c r="S1225" s="1">
        <v>1</v>
      </c>
    </row>
    <row r="1226" ht="18.75" hidden="1" spans="1:19">
      <c r="A1226" s="1" t="s">
        <v>2376</v>
      </c>
      <c r="B1226" s="3" t="s">
        <v>2377</v>
      </c>
      <c r="H1226" s="1">
        <v>4</v>
      </c>
      <c r="I1226" s="6">
        <v>44818</v>
      </c>
      <c r="J1226" s="13" t="s">
        <v>2378</v>
      </c>
      <c r="K1226" s="1" t="s">
        <v>20</v>
      </c>
      <c r="N1226" s="8"/>
      <c r="R1226" s="1"/>
      <c r="S1226" s="1">
        <v>1</v>
      </c>
    </row>
    <row r="1227" ht="18.75" hidden="1" spans="1:19">
      <c r="A1227" s="1" t="s">
        <v>2379</v>
      </c>
      <c r="B1227" s="3" t="s">
        <v>2380</v>
      </c>
      <c r="H1227" s="1">
        <v>6</v>
      </c>
      <c r="I1227" s="6">
        <v>44818</v>
      </c>
      <c r="J1227" s="13" t="s">
        <v>2381</v>
      </c>
      <c r="K1227" s="1" t="s">
        <v>576</v>
      </c>
      <c r="N1227" s="8"/>
      <c r="R1227" s="1"/>
      <c r="S1227" s="1">
        <v>1</v>
      </c>
    </row>
    <row r="1228" ht="36" hidden="1" customHeight="1" spans="1:19">
      <c r="A1228" s="1" t="s">
        <v>2382</v>
      </c>
      <c r="B1228" s="3" t="s">
        <v>2383</v>
      </c>
      <c r="C1228" s="4">
        <v>43275816.5270121</v>
      </c>
      <c r="D1228" s="5">
        <v>39251165.59</v>
      </c>
      <c r="E1228" s="4">
        <v>9.3</v>
      </c>
      <c r="F1228" s="5">
        <v>39251165.59</v>
      </c>
      <c r="H1228" s="1">
        <v>151</v>
      </c>
      <c r="I1228" s="6">
        <v>44818</v>
      </c>
      <c r="J1228" s="13" t="s">
        <v>2384</v>
      </c>
      <c r="K1228" s="1" t="s">
        <v>20</v>
      </c>
      <c r="N1228" s="8"/>
      <c r="R1228" s="1"/>
      <c r="S1228" s="1">
        <v>1</v>
      </c>
    </row>
    <row r="1229" ht="36" hidden="1" customHeight="1" spans="1:19">
      <c r="A1229" s="1" t="s">
        <v>2385</v>
      </c>
      <c r="B1229" s="3" t="s">
        <v>2386</v>
      </c>
      <c r="C1229" s="4">
        <v>6470427.78586278</v>
      </c>
      <c r="D1229" s="5">
        <v>6224551.53</v>
      </c>
      <c r="E1229" s="4">
        <v>3.8</v>
      </c>
      <c r="F1229" s="5">
        <v>6224551.53</v>
      </c>
      <c r="H1229" s="1">
        <v>72</v>
      </c>
      <c r="I1229" s="6">
        <v>44818</v>
      </c>
      <c r="J1229" s="13" t="s">
        <v>2387</v>
      </c>
      <c r="K1229" s="1" t="s">
        <v>20</v>
      </c>
      <c r="N1229" s="8"/>
      <c r="R1229" s="1"/>
      <c r="S1229" s="1">
        <v>1</v>
      </c>
    </row>
    <row r="1230" ht="18.75" hidden="1" spans="1:19">
      <c r="A1230" s="1" t="s">
        <v>2388</v>
      </c>
      <c r="B1230" s="3" t="s">
        <v>2389</v>
      </c>
      <c r="H1230" s="1">
        <v>3</v>
      </c>
      <c r="I1230" s="6">
        <v>44819</v>
      </c>
      <c r="J1230" s="13" t="s">
        <v>2390</v>
      </c>
      <c r="K1230" s="1" t="s">
        <v>20</v>
      </c>
      <c r="N1230" s="8"/>
      <c r="R1230" s="1"/>
      <c r="S1230" s="1">
        <v>1</v>
      </c>
    </row>
    <row r="1231" ht="18.75" hidden="1" spans="1:19">
      <c r="A1231" s="1" t="s">
        <v>2391</v>
      </c>
      <c r="B1231" s="3" t="s">
        <v>2392</v>
      </c>
      <c r="H1231" s="1">
        <v>3</v>
      </c>
      <c r="I1231" s="6">
        <v>44819</v>
      </c>
      <c r="J1231" s="13" t="s">
        <v>2393</v>
      </c>
      <c r="K1231" s="1" t="s">
        <v>20</v>
      </c>
      <c r="N1231" s="8"/>
      <c r="R1231" s="1"/>
      <c r="S1231" s="1">
        <v>1</v>
      </c>
    </row>
    <row r="1232" ht="18.75" hidden="1" spans="1:19">
      <c r="A1232" s="1" t="s">
        <v>2394</v>
      </c>
      <c r="B1232" s="3" t="s">
        <v>2395</v>
      </c>
      <c r="H1232" s="1">
        <v>6</v>
      </c>
      <c r="I1232" s="6">
        <v>44819</v>
      </c>
      <c r="J1232" s="13" t="s">
        <v>2396</v>
      </c>
      <c r="K1232" s="1" t="s">
        <v>20</v>
      </c>
      <c r="N1232" s="8"/>
      <c r="R1232" s="1"/>
      <c r="S1232" s="1">
        <v>1</v>
      </c>
    </row>
    <row r="1233" ht="36" hidden="1" customHeight="1" spans="1:19">
      <c r="A1233" s="1" t="s">
        <v>2397</v>
      </c>
      <c r="B1233" s="3" t="s">
        <v>2398</v>
      </c>
      <c r="C1233" s="4">
        <v>12203380.3987068</v>
      </c>
      <c r="D1233" s="5">
        <v>11324737.01</v>
      </c>
      <c r="E1233" s="4">
        <v>7.2</v>
      </c>
      <c r="F1233" s="5">
        <v>11324737.01</v>
      </c>
      <c r="H1233" s="1">
        <v>139</v>
      </c>
      <c r="I1233" s="6">
        <v>44819</v>
      </c>
      <c r="J1233" s="13" t="s">
        <v>2399</v>
      </c>
      <c r="K1233" s="1" t="s">
        <v>20</v>
      </c>
      <c r="N1233" s="8"/>
      <c r="R1233" s="1"/>
      <c r="S1233" s="1">
        <v>1</v>
      </c>
    </row>
    <row r="1234" ht="36" hidden="1" customHeight="1" spans="1:19">
      <c r="A1234" s="1" t="s">
        <v>2400</v>
      </c>
      <c r="B1234" s="3" t="s">
        <v>2401</v>
      </c>
      <c r="C1234" s="4">
        <v>4958618.91747052</v>
      </c>
      <c r="D1234" s="5">
        <v>4626391.45</v>
      </c>
      <c r="E1234" s="4">
        <v>6.7</v>
      </c>
      <c r="F1234" s="5">
        <v>4626391.45</v>
      </c>
      <c r="H1234" s="1">
        <v>79</v>
      </c>
      <c r="I1234" s="6">
        <v>44819</v>
      </c>
      <c r="J1234" s="13" t="s">
        <v>2402</v>
      </c>
      <c r="K1234" s="1" t="s">
        <v>20</v>
      </c>
      <c r="N1234" s="8"/>
      <c r="R1234" s="1"/>
      <c r="S1234" s="1">
        <v>1</v>
      </c>
    </row>
    <row r="1235" ht="36" hidden="1" customHeight="1" spans="1:19">
      <c r="A1235" s="1" t="s">
        <v>2403</v>
      </c>
      <c r="B1235" s="3" t="s">
        <v>2404</v>
      </c>
      <c r="C1235" s="4">
        <v>7596914.55357142</v>
      </c>
      <c r="D1235" s="5">
        <v>6806835.44</v>
      </c>
      <c r="E1235" s="4">
        <v>10.4</v>
      </c>
      <c r="F1235" s="5">
        <v>6806835.44</v>
      </c>
      <c r="H1235" s="1">
        <v>128</v>
      </c>
      <c r="I1235" s="6">
        <v>44819</v>
      </c>
      <c r="J1235" s="13" t="s">
        <v>2405</v>
      </c>
      <c r="K1235" s="1" t="s">
        <v>20</v>
      </c>
      <c r="N1235" s="8"/>
      <c r="R1235" s="1"/>
      <c r="S1235" s="1">
        <v>1</v>
      </c>
    </row>
    <row r="1236" ht="36" hidden="1" customHeight="1" spans="1:19">
      <c r="A1236" s="1" t="s">
        <v>2406</v>
      </c>
      <c r="B1236" s="3" t="s">
        <v>2407</v>
      </c>
      <c r="C1236" s="4">
        <v>6824315.5798687</v>
      </c>
      <c r="D1236" s="5">
        <v>6237424.44</v>
      </c>
      <c r="E1236" s="4">
        <v>8.6</v>
      </c>
      <c r="F1236" s="5">
        <v>6237424.44</v>
      </c>
      <c r="H1236" s="1">
        <v>100</v>
      </c>
      <c r="I1236" s="6">
        <v>44819</v>
      </c>
      <c r="J1236" s="13" t="s">
        <v>2408</v>
      </c>
      <c r="K1236" s="1" t="s">
        <v>20</v>
      </c>
      <c r="N1236" s="8"/>
      <c r="R1236" s="1"/>
      <c r="S1236" s="1">
        <v>1</v>
      </c>
    </row>
    <row r="1237" ht="18.75" hidden="1" spans="1:19">
      <c r="A1237" s="1" t="s">
        <v>2409</v>
      </c>
      <c r="B1237" s="3" t="s">
        <v>2410</v>
      </c>
      <c r="H1237" s="1">
        <v>21</v>
      </c>
      <c r="I1237" s="6">
        <v>44820</v>
      </c>
      <c r="J1237" s="13" t="s">
        <v>2411</v>
      </c>
      <c r="K1237" s="1" t="s">
        <v>20</v>
      </c>
      <c r="N1237" s="8"/>
      <c r="R1237" s="1"/>
      <c r="S1237" s="1">
        <v>1</v>
      </c>
    </row>
    <row r="1238" ht="18.75" hidden="1" spans="1:19">
      <c r="A1238" s="1" t="s">
        <v>2412</v>
      </c>
      <c r="B1238" s="3" t="s">
        <v>2413</v>
      </c>
      <c r="C1238" s="4">
        <v>3100000</v>
      </c>
      <c r="D1238" s="5">
        <v>3100000</v>
      </c>
      <c r="F1238" s="5">
        <v>3100000</v>
      </c>
      <c r="H1238" s="1">
        <v>4</v>
      </c>
      <c r="I1238" s="6">
        <v>44820</v>
      </c>
      <c r="J1238" s="13" t="s">
        <v>2414</v>
      </c>
      <c r="K1238" s="1" t="s">
        <v>20</v>
      </c>
      <c r="N1238" s="8"/>
      <c r="R1238" s="1"/>
      <c r="S1238" s="1">
        <v>1</v>
      </c>
    </row>
    <row r="1239" ht="36" hidden="1" customHeight="1" spans="1:19">
      <c r="A1239" s="1" t="s">
        <v>2415</v>
      </c>
      <c r="B1239" s="3" t="s">
        <v>2401</v>
      </c>
      <c r="C1239" s="4">
        <v>4958618.91747052</v>
      </c>
      <c r="D1239" s="5">
        <v>4626391.45</v>
      </c>
      <c r="E1239" s="4">
        <v>6.7</v>
      </c>
      <c r="F1239" s="5">
        <v>4626391.45</v>
      </c>
      <c r="H1239" s="1">
        <v>79</v>
      </c>
      <c r="I1239" s="6">
        <v>44820</v>
      </c>
      <c r="J1239" s="13" t="s">
        <v>2416</v>
      </c>
      <c r="K1239" s="1" t="s">
        <v>1265</v>
      </c>
      <c r="N1239" s="8"/>
      <c r="R1239" s="1"/>
      <c r="S1239" s="1">
        <v>1</v>
      </c>
    </row>
    <row r="1240" ht="36" hidden="1" customHeight="1" spans="1:19">
      <c r="A1240" s="1" t="s">
        <v>2417</v>
      </c>
      <c r="B1240" s="3" t="s">
        <v>2418</v>
      </c>
      <c r="C1240" s="4">
        <v>4934431.04395604</v>
      </c>
      <c r="D1240" s="5">
        <v>4490332.25</v>
      </c>
      <c r="E1240" s="4">
        <v>9</v>
      </c>
      <c r="F1240" s="5">
        <v>4490332.25</v>
      </c>
      <c r="H1240" s="1">
        <v>66</v>
      </c>
      <c r="I1240" s="6">
        <v>44821</v>
      </c>
      <c r="J1240" s="13" t="s">
        <v>2419</v>
      </c>
      <c r="K1240" s="1" t="s">
        <v>1265</v>
      </c>
      <c r="N1240" s="8"/>
      <c r="R1240" s="1"/>
      <c r="S1240" s="1">
        <v>1</v>
      </c>
    </row>
    <row r="1241" ht="36" hidden="1" customHeight="1" spans="1:19">
      <c r="A1241" s="1" t="s">
        <v>2420</v>
      </c>
      <c r="B1241" s="3" t="s">
        <v>2418</v>
      </c>
      <c r="C1241" s="4">
        <v>4934431.04395604</v>
      </c>
      <c r="D1241" s="5">
        <v>4490332.25</v>
      </c>
      <c r="E1241" s="4">
        <v>9</v>
      </c>
      <c r="F1241" s="5">
        <v>4490332.25</v>
      </c>
      <c r="H1241" s="1">
        <v>66</v>
      </c>
      <c r="I1241" s="6">
        <v>44821</v>
      </c>
      <c r="J1241" s="13" t="s">
        <v>2421</v>
      </c>
      <c r="K1241" s="1" t="s">
        <v>20</v>
      </c>
      <c r="N1241" s="8"/>
      <c r="R1241" s="1"/>
      <c r="S1241" s="1">
        <v>1</v>
      </c>
    </row>
    <row r="1242" ht="18.75" hidden="1" spans="1:19">
      <c r="A1242" s="1" t="s">
        <v>2422</v>
      </c>
      <c r="B1242" s="3" t="s">
        <v>2423</v>
      </c>
      <c r="H1242" s="1">
        <v>42</v>
      </c>
      <c r="I1242" s="6">
        <v>44823</v>
      </c>
      <c r="J1242" s="13" t="s">
        <v>2424</v>
      </c>
      <c r="K1242" s="1" t="s">
        <v>20</v>
      </c>
      <c r="N1242" s="8"/>
      <c r="R1242" s="1"/>
      <c r="S1242" s="1">
        <v>1</v>
      </c>
    </row>
    <row r="1243" ht="18.75" hidden="1" spans="1:19">
      <c r="A1243" s="1" t="s">
        <v>2425</v>
      </c>
      <c r="B1243" s="3" t="s">
        <v>2426</v>
      </c>
      <c r="H1243" s="1">
        <v>28</v>
      </c>
      <c r="I1243" s="6">
        <v>44823</v>
      </c>
      <c r="J1243" s="13" t="s">
        <v>2427</v>
      </c>
      <c r="K1243" s="1" t="s">
        <v>20</v>
      </c>
      <c r="N1243" s="8"/>
      <c r="R1243" s="1"/>
      <c r="S1243" s="1">
        <v>1</v>
      </c>
    </row>
    <row r="1244" ht="18.75" hidden="1" spans="1:19">
      <c r="A1244" s="1" t="s">
        <v>2428</v>
      </c>
      <c r="B1244" s="3" t="s">
        <v>2429</v>
      </c>
      <c r="C1244" s="4">
        <v>3100000</v>
      </c>
      <c r="D1244" s="5">
        <v>3100000</v>
      </c>
      <c r="F1244" s="5">
        <v>3100000</v>
      </c>
      <c r="H1244" s="1">
        <v>4</v>
      </c>
      <c r="I1244" s="6">
        <v>44823</v>
      </c>
      <c r="J1244" s="13" t="s">
        <v>2430</v>
      </c>
      <c r="K1244" s="1" t="s">
        <v>20</v>
      </c>
      <c r="N1244" s="8"/>
      <c r="R1244" s="1"/>
      <c r="S1244" s="1">
        <v>1</v>
      </c>
    </row>
    <row r="1245" ht="18.75" hidden="1" spans="1:19">
      <c r="A1245" s="1" t="s">
        <v>2431</v>
      </c>
      <c r="B1245" s="3" t="s">
        <v>2432</v>
      </c>
      <c r="H1245" s="1">
        <v>509</v>
      </c>
      <c r="I1245" s="6">
        <v>44823</v>
      </c>
      <c r="J1245" s="13" t="s">
        <v>2433</v>
      </c>
      <c r="K1245" s="1" t="s">
        <v>20</v>
      </c>
      <c r="N1245" s="8"/>
      <c r="R1245" s="1"/>
      <c r="S1245" s="1">
        <v>1</v>
      </c>
    </row>
    <row r="1246" ht="36" hidden="1" customHeight="1" spans="1:19">
      <c r="A1246" s="1" t="s">
        <v>2434</v>
      </c>
      <c r="B1246" s="3" t="s">
        <v>2435</v>
      </c>
      <c r="E1246" s="4">
        <v>10.9</v>
      </c>
      <c r="H1246" s="1">
        <v>12</v>
      </c>
      <c r="I1246" s="6">
        <v>44823</v>
      </c>
      <c r="J1246" s="13" t="s">
        <v>2436</v>
      </c>
      <c r="K1246" s="1">
        <v>6</v>
      </c>
      <c r="N1246" s="8"/>
      <c r="R1246" s="1"/>
      <c r="S1246" s="1">
        <v>1</v>
      </c>
    </row>
    <row r="1247" ht="36" hidden="1" customHeight="1" spans="1:19">
      <c r="A1247" s="1" t="s">
        <v>2437</v>
      </c>
      <c r="B1247" s="3" t="s">
        <v>2438</v>
      </c>
      <c r="C1247" s="4">
        <v>5112374.00232018</v>
      </c>
      <c r="D1247" s="5">
        <v>4406866.39</v>
      </c>
      <c r="E1247" s="4">
        <v>13.8</v>
      </c>
      <c r="F1247" s="5">
        <v>4406866.39</v>
      </c>
      <c r="H1247" s="1">
        <v>74</v>
      </c>
      <c r="I1247" s="6">
        <v>44823</v>
      </c>
      <c r="J1247" s="13" t="s">
        <v>2439</v>
      </c>
      <c r="K1247" s="1" t="s">
        <v>20</v>
      </c>
      <c r="N1247" s="8"/>
      <c r="R1247" s="1"/>
      <c r="S1247" s="1">
        <v>1</v>
      </c>
    </row>
    <row r="1248" ht="36" hidden="1" customHeight="1" spans="1:19">
      <c r="A1248" s="1" t="s">
        <v>2440</v>
      </c>
      <c r="B1248" s="3" t="s">
        <v>2435</v>
      </c>
      <c r="E1248" s="4">
        <v>10.9</v>
      </c>
      <c r="H1248" s="1">
        <v>12</v>
      </c>
      <c r="I1248" s="6">
        <v>44823</v>
      </c>
      <c r="J1248" s="13" t="s">
        <v>2441</v>
      </c>
      <c r="K1248" s="1" t="s">
        <v>20</v>
      </c>
      <c r="N1248" s="8"/>
      <c r="R1248" s="1"/>
      <c r="S1248" s="1">
        <v>1</v>
      </c>
    </row>
    <row r="1249" ht="18.75" hidden="1" spans="1:19">
      <c r="A1249" s="1" t="s">
        <v>2442</v>
      </c>
      <c r="B1249" s="3" t="s">
        <v>2443</v>
      </c>
      <c r="H1249" s="1">
        <v>3</v>
      </c>
      <c r="I1249" s="6">
        <v>44824</v>
      </c>
      <c r="J1249" s="13" t="s">
        <v>2444</v>
      </c>
      <c r="K1249" s="1" t="s">
        <v>20</v>
      </c>
      <c r="N1249" s="8"/>
      <c r="R1249" s="1"/>
      <c r="S1249" s="1">
        <v>1</v>
      </c>
    </row>
    <row r="1250" ht="18.75" hidden="1" spans="1:19">
      <c r="A1250" s="1" t="s">
        <v>2445</v>
      </c>
      <c r="B1250" s="3" t="s">
        <v>2446</v>
      </c>
      <c r="H1250" s="1">
        <v>23</v>
      </c>
      <c r="I1250" s="6">
        <v>44824</v>
      </c>
      <c r="J1250" s="13" t="s">
        <v>2447</v>
      </c>
      <c r="K1250" s="1" t="s">
        <v>20</v>
      </c>
      <c r="N1250" s="8"/>
      <c r="R1250" s="1"/>
      <c r="S1250" s="1">
        <v>1</v>
      </c>
    </row>
    <row r="1251" ht="18.75" hidden="1" spans="1:19">
      <c r="A1251" s="1" t="s">
        <v>2448</v>
      </c>
      <c r="B1251" s="3" t="s">
        <v>2449</v>
      </c>
      <c r="H1251" s="1">
        <v>8</v>
      </c>
      <c r="I1251" s="6">
        <v>44824</v>
      </c>
      <c r="J1251" s="13" t="s">
        <v>2450</v>
      </c>
      <c r="K1251" s="1" t="s">
        <v>20</v>
      </c>
      <c r="N1251" s="8"/>
      <c r="R1251" s="1"/>
      <c r="S1251" s="1">
        <v>1</v>
      </c>
    </row>
    <row r="1252" ht="36" hidden="1" customHeight="1" spans="1:19">
      <c r="A1252" s="1" t="s">
        <v>2451</v>
      </c>
      <c r="B1252" s="3" t="s">
        <v>2452</v>
      </c>
      <c r="C1252" s="4">
        <v>34666012.0043811</v>
      </c>
      <c r="D1252" s="5">
        <v>31650068.96</v>
      </c>
      <c r="E1252" s="4">
        <v>8.7</v>
      </c>
      <c r="F1252" s="5">
        <v>31650068.96</v>
      </c>
      <c r="H1252" s="1">
        <v>176</v>
      </c>
      <c r="I1252" s="6">
        <v>44824</v>
      </c>
      <c r="J1252" s="13" t="s">
        <v>2453</v>
      </c>
      <c r="K1252" s="1" t="s">
        <v>20</v>
      </c>
      <c r="N1252" s="8"/>
      <c r="R1252" s="1"/>
      <c r="S1252" s="1">
        <v>1</v>
      </c>
    </row>
    <row r="1253" ht="36" hidden="1" customHeight="1" spans="1:19">
      <c r="A1253" s="1" t="s">
        <v>2454</v>
      </c>
      <c r="B1253" s="3" t="s">
        <v>2455</v>
      </c>
      <c r="E1253" s="4">
        <v>10</v>
      </c>
      <c r="H1253" s="1">
        <v>8</v>
      </c>
      <c r="I1253" s="6">
        <v>44824</v>
      </c>
      <c r="J1253" s="13" t="s">
        <v>2456</v>
      </c>
      <c r="K1253" s="1" t="s">
        <v>20</v>
      </c>
      <c r="N1253" s="8"/>
      <c r="R1253" s="1"/>
      <c r="S1253" s="1">
        <v>1</v>
      </c>
    </row>
    <row r="1254" ht="36" hidden="1" customHeight="1" spans="1:19">
      <c r="A1254" s="1" t="s">
        <v>2457</v>
      </c>
      <c r="B1254" s="3" t="s">
        <v>2458</v>
      </c>
      <c r="E1254" s="4">
        <v>10</v>
      </c>
      <c r="H1254" s="1">
        <v>12</v>
      </c>
      <c r="I1254" s="6">
        <v>44824</v>
      </c>
      <c r="J1254" s="13" t="s">
        <v>2459</v>
      </c>
      <c r="K1254" s="1" t="s">
        <v>20</v>
      </c>
      <c r="N1254" s="8"/>
      <c r="R1254" s="1"/>
      <c r="S1254" s="1">
        <v>1</v>
      </c>
    </row>
    <row r="1255" ht="18.75" hidden="1" spans="1:19">
      <c r="A1255" s="1" t="s">
        <v>2460</v>
      </c>
      <c r="B1255" s="3" t="s">
        <v>2461</v>
      </c>
      <c r="H1255" s="1">
        <v>3</v>
      </c>
      <c r="I1255" s="6">
        <v>44825</v>
      </c>
      <c r="J1255" s="13" t="s">
        <v>2462</v>
      </c>
      <c r="K1255" s="1" t="s">
        <v>20</v>
      </c>
      <c r="N1255" s="8"/>
      <c r="R1255" s="1"/>
      <c r="S1255" s="1">
        <v>1</v>
      </c>
    </row>
    <row r="1256" ht="18.75" hidden="1" spans="1:19">
      <c r="A1256" s="1" t="s">
        <v>2463</v>
      </c>
      <c r="B1256" s="3" t="s">
        <v>2464</v>
      </c>
      <c r="H1256" s="1">
        <v>4</v>
      </c>
      <c r="I1256" s="6">
        <v>44825</v>
      </c>
      <c r="J1256" s="13" t="s">
        <v>2465</v>
      </c>
      <c r="K1256" s="1" t="s">
        <v>20</v>
      </c>
      <c r="N1256" s="8"/>
      <c r="R1256" s="1"/>
      <c r="S1256" s="1">
        <v>1</v>
      </c>
    </row>
    <row r="1257" ht="18.75" hidden="1" spans="1:19">
      <c r="A1257" s="1" t="s">
        <v>2466</v>
      </c>
      <c r="B1257" s="3" t="s">
        <v>2467</v>
      </c>
      <c r="H1257" s="1">
        <v>14</v>
      </c>
      <c r="I1257" s="6">
        <v>44825</v>
      </c>
      <c r="J1257" s="13" t="s">
        <v>2468</v>
      </c>
      <c r="K1257" s="1" t="s">
        <v>20</v>
      </c>
      <c r="N1257" s="8"/>
      <c r="R1257" s="1"/>
      <c r="S1257" s="1">
        <v>1</v>
      </c>
    </row>
    <row r="1258" ht="18.75" hidden="1" spans="1:19">
      <c r="A1258" s="1" t="s">
        <v>2469</v>
      </c>
      <c r="B1258" s="3" t="s">
        <v>2470</v>
      </c>
      <c r="H1258" s="1">
        <v>30</v>
      </c>
      <c r="I1258" s="6">
        <v>44825</v>
      </c>
      <c r="J1258" s="13" t="s">
        <v>2471</v>
      </c>
      <c r="K1258" s="1" t="s">
        <v>20</v>
      </c>
      <c r="N1258" s="8"/>
      <c r="R1258" s="1"/>
      <c r="S1258" s="1">
        <v>1</v>
      </c>
    </row>
    <row r="1259" ht="18.75" hidden="1" spans="1:19">
      <c r="A1259" s="1" t="s">
        <v>2472</v>
      </c>
      <c r="B1259" s="3" t="s">
        <v>2473</v>
      </c>
      <c r="H1259" s="1">
        <v>14</v>
      </c>
      <c r="I1259" s="6">
        <v>44825</v>
      </c>
      <c r="J1259" s="13" t="s">
        <v>2474</v>
      </c>
      <c r="K1259" s="1" t="s">
        <v>576</v>
      </c>
      <c r="N1259" s="8"/>
      <c r="R1259" s="1"/>
      <c r="S1259" s="1">
        <v>1</v>
      </c>
    </row>
    <row r="1260" ht="18.75" hidden="1" spans="1:19">
      <c r="A1260" s="1" t="s">
        <v>2475</v>
      </c>
      <c r="B1260" s="3" t="s">
        <v>2476</v>
      </c>
      <c r="H1260" s="1">
        <v>3</v>
      </c>
      <c r="I1260" s="6">
        <v>44826</v>
      </c>
      <c r="J1260" s="13" t="s">
        <v>2477</v>
      </c>
      <c r="K1260" s="1" t="s">
        <v>502</v>
      </c>
      <c r="N1260" s="8"/>
      <c r="R1260" s="1"/>
      <c r="S1260" s="1">
        <v>1</v>
      </c>
    </row>
    <row r="1261" ht="18.75" hidden="1" spans="1:19">
      <c r="A1261" s="1" t="s">
        <v>2478</v>
      </c>
      <c r="B1261" s="3" t="s">
        <v>2479</v>
      </c>
      <c r="H1261" s="1">
        <v>4</v>
      </c>
      <c r="I1261" s="6">
        <v>44826</v>
      </c>
      <c r="J1261" s="13" t="s">
        <v>2480</v>
      </c>
      <c r="K1261" s="1" t="s">
        <v>20</v>
      </c>
      <c r="N1261" s="8"/>
      <c r="R1261" s="1"/>
      <c r="S1261" s="1">
        <v>1</v>
      </c>
    </row>
    <row r="1262" ht="18.75" hidden="1" spans="1:19">
      <c r="A1262" s="1" t="s">
        <v>2481</v>
      </c>
      <c r="B1262" s="3" t="s">
        <v>2482</v>
      </c>
      <c r="H1262" s="1">
        <v>3</v>
      </c>
      <c r="I1262" s="6">
        <v>44827</v>
      </c>
      <c r="J1262" s="13" t="s">
        <v>2483</v>
      </c>
      <c r="K1262" s="1" t="s">
        <v>20</v>
      </c>
      <c r="N1262" s="8"/>
      <c r="R1262" s="1"/>
      <c r="S1262" s="1">
        <v>1</v>
      </c>
    </row>
    <row r="1263" ht="18.75" hidden="1" spans="1:19">
      <c r="A1263" s="1" t="s">
        <v>2484</v>
      </c>
      <c r="B1263" s="3" t="s">
        <v>2485</v>
      </c>
      <c r="H1263" s="1">
        <v>5</v>
      </c>
      <c r="I1263" s="6">
        <v>44827</v>
      </c>
      <c r="J1263" s="13" t="s">
        <v>2486</v>
      </c>
      <c r="K1263" s="1" t="s">
        <v>20</v>
      </c>
      <c r="N1263" s="8"/>
      <c r="R1263" s="1"/>
      <c r="S1263" s="1">
        <v>1</v>
      </c>
    </row>
    <row r="1264" ht="36" hidden="1" customHeight="1" spans="1:19">
      <c r="A1264" s="1" t="s">
        <v>2487</v>
      </c>
      <c r="B1264" s="3" t="s">
        <v>2488</v>
      </c>
      <c r="C1264" s="4">
        <v>96388124.0471092</v>
      </c>
      <c r="D1264" s="5">
        <v>90026507.86</v>
      </c>
      <c r="E1264" s="4">
        <v>6.6</v>
      </c>
      <c r="F1264" s="5">
        <v>90026507.86</v>
      </c>
      <c r="H1264" s="1">
        <v>39</v>
      </c>
      <c r="I1264" s="6">
        <v>44827</v>
      </c>
      <c r="J1264" s="13" t="s">
        <v>2489</v>
      </c>
      <c r="K1264" s="1" t="s">
        <v>20</v>
      </c>
      <c r="N1264" s="8"/>
      <c r="R1264" s="1"/>
      <c r="S1264" s="1">
        <v>1</v>
      </c>
    </row>
    <row r="1265" ht="36" hidden="1" customHeight="1" spans="1:19">
      <c r="A1265" s="1" t="s">
        <v>2490</v>
      </c>
      <c r="B1265" s="3" t="s">
        <v>2488</v>
      </c>
      <c r="C1265" s="4">
        <v>96388124.0471092</v>
      </c>
      <c r="D1265" s="5">
        <v>90026507.86</v>
      </c>
      <c r="E1265" s="4">
        <v>6.6</v>
      </c>
      <c r="F1265" s="5">
        <v>90026507.86</v>
      </c>
      <c r="H1265" s="1">
        <v>39</v>
      </c>
      <c r="I1265" s="6">
        <v>44827</v>
      </c>
      <c r="J1265" s="13" t="s">
        <v>2491</v>
      </c>
      <c r="K1265" s="1" t="s">
        <v>1265</v>
      </c>
      <c r="N1265" s="8"/>
      <c r="R1265" s="1"/>
      <c r="S1265" s="1">
        <v>1</v>
      </c>
    </row>
    <row r="1266" ht="36" hidden="1" customHeight="1" spans="1:19">
      <c r="A1266" s="1" t="s">
        <v>2492</v>
      </c>
      <c r="B1266" s="3" t="s">
        <v>2493</v>
      </c>
      <c r="C1266" s="4">
        <v>28728088.0406852</v>
      </c>
      <c r="D1266" s="5">
        <v>26832034.23</v>
      </c>
      <c r="E1266" s="4">
        <v>6.6</v>
      </c>
      <c r="F1266" s="5">
        <v>26832034.23</v>
      </c>
      <c r="H1266" s="1">
        <v>133</v>
      </c>
      <c r="I1266" s="6">
        <v>44827</v>
      </c>
      <c r="J1266" s="13" t="s">
        <v>2494</v>
      </c>
      <c r="K1266" s="1" t="s">
        <v>20</v>
      </c>
      <c r="N1266" s="8"/>
      <c r="R1266" s="1"/>
      <c r="S1266" s="1">
        <v>1</v>
      </c>
    </row>
    <row r="1267" ht="18.75" hidden="1" spans="1:19">
      <c r="A1267" s="1" t="s">
        <v>2495</v>
      </c>
      <c r="B1267" s="3" t="s">
        <v>2496</v>
      </c>
      <c r="H1267" s="1">
        <v>3</v>
      </c>
      <c r="I1267" s="6">
        <v>44829</v>
      </c>
      <c r="J1267" s="13" t="s">
        <v>2497</v>
      </c>
      <c r="K1267" s="1" t="s">
        <v>20</v>
      </c>
      <c r="N1267" s="8"/>
      <c r="R1267" s="1"/>
      <c r="S1267" s="1">
        <v>1</v>
      </c>
    </row>
    <row r="1268" ht="36" hidden="1" customHeight="1" spans="1:19">
      <c r="A1268" s="1" t="s">
        <v>2498</v>
      </c>
      <c r="B1268" s="3" t="s">
        <v>1557</v>
      </c>
      <c r="C1268" s="4">
        <v>21538679.0021459</v>
      </c>
      <c r="D1268" s="5">
        <v>20074048.83</v>
      </c>
      <c r="E1268" s="4">
        <v>6.8</v>
      </c>
      <c r="F1268" s="5">
        <v>20074048.83</v>
      </c>
      <c r="H1268" s="1">
        <v>260</v>
      </c>
      <c r="I1268" s="6">
        <v>44829</v>
      </c>
      <c r="J1268" s="13" t="s">
        <v>2499</v>
      </c>
      <c r="K1268" s="1" t="s">
        <v>502</v>
      </c>
      <c r="N1268" s="8"/>
      <c r="R1268" s="1"/>
      <c r="S1268" s="1">
        <v>1</v>
      </c>
    </row>
    <row r="1269" ht="18.75" hidden="1" spans="1:19">
      <c r="A1269" s="1" t="s">
        <v>2500</v>
      </c>
      <c r="B1269" s="3" t="s">
        <v>2501</v>
      </c>
      <c r="H1269" s="1">
        <v>5</v>
      </c>
      <c r="I1269" s="6">
        <v>44830</v>
      </c>
      <c r="J1269" s="13" t="s">
        <v>2502</v>
      </c>
      <c r="K1269" s="1" t="s">
        <v>1320</v>
      </c>
      <c r="N1269" s="8"/>
      <c r="R1269" s="1"/>
      <c r="S1269" s="1">
        <v>1</v>
      </c>
    </row>
    <row r="1270" ht="18.75" hidden="1" spans="1:19">
      <c r="A1270" s="1" t="s">
        <v>2503</v>
      </c>
      <c r="B1270" s="3" t="s">
        <v>2504</v>
      </c>
      <c r="C1270" s="4">
        <v>1197159.48</v>
      </c>
      <c r="D1270" s="5">
        <v>1197159.48</v>
      </c>
      <c r="F1270" s="5">
        <v>1197159.48</v>
      </c>
      <c r="H1270" s="1">
        <v>4</v>
      </c>
      <c r="I1270" s="6">
        <v>44830</v>
      </c>
      <c r="J1270" s="13" t="s">
        <v>2505</v>
      </c>
      <c r="K1270" s="1" t="s">
        <v>20</v>
      </c>
      <c r="N1270" s="8"/>
      <c r="R1270" s="1"/>
      <c r="S1270" s="1">
        <v>1</v>
      </c>
    </row>
    <row r="1271" ht="18.75" hidden="1" spans="1:19">
      <c r="A1271" s="1" t="s">
        <v>2506</v>
      </c>
      <c r="B1271" s="3" t="s">
        <v>2507</v>
      </c>
      <c r="H1271" s="1">
        <v>75</v>
      </c>
      <c r="I1271" s="6">
        <v>44830</v>
      </c>
      <c r="J1271" s="13" t="s">
        <v>2508</v>
      </c>
      <c r="K1271" s="1" t="s">
        <v>20</v>
      </c>
      <c r="N1271" s="8"/>
      <c r="R1271" s="1"/>
      <c r="S1271" s="1">
        <v>1</v>
      </c>
    </row>
    <row r="1272" ht="18.75" hidden="1" spans="1:19">
      <c r="A1272" s="1" t="s">
        <v>2509</v>
      </c>
      <c r="B1272" s="3" t="s">
        <v>2510</v>
      </c>
      <c r="H1272" s="1">
        <v>3</v>
      </c>
      <c r="I1272" s="6">
        <v>44830</v>
      </c>
      <c r="J1272" s="13" t="s">
        <v>2511</v>
      </c>
      <c r="K1272" s="1" t="s">
        <v>20</v>
      </c>
      <c r="N1272" s="8"/>
      <c r="R1272" s="1"/>
      <c r="S1272" s="1">
        <v>1</v>
      </c>
    </row>
    <row r="1273" ht="18.75" hidden="1" spans="1:19">
      <c r="A1273" s="1" t="s">
        <v>2512</v>
      </c>
      <c r="B1273" s="3" t="s">
        <v>2513</v>
      </c>
      <c r="H1273" s="1">
        <v>4</v>
      </c>
      <c r="I1273" s="6">
        <v>44830</v>
      </c>
      <c r="J1273" s="13" t="s">
        <v>2514</v>
      </c>
      <c r="K1273" s="1" t="s">
        <v>20</v>
      </c>
      <c r="N1273" s="8"/>
      <c r="R1273" s="1"/>
      <c r="S1273" s="1">
        <v>1</v>
      </c>
    </row>
    <row r="1274" ht="18.75" hidden="1" spans="1:19">
      <c r="A1274" s="1" t="s">
        <v>2515</v>
      </c>
      <c r="B1274" s="3" t="s">
        <v>2516</v>
      </c>
      <c r="C1274" s="4">
        <v>1835758</v>
      </c>
      <c r="D1274" s="5">
        <v>1835758</v>
      </c>
      <c r="F1274" s="5">
        <v>1835758</v>
      </c>
      <c r="H1274" s="1">
        <v>3</v>
      </c>
      <c r="I1274" s="6">
        <v>44830</v>
      </c>
      <c r="J1274" s="13" t="s">
        <v>2517</v>
      </c>
      <c r="K1274" s="1" t="s">
        <v>1320</v>
      </c>
      <c r="N1274" s="8"/>
      <c r="R1274" s="1"/>
      <c r="S1274" s="1">
        <v>1</v>
      </c>
    </row>
    <row r="1275" ht="18.75" hidden="1" spans="1:19">
      <c r="A1275" s="1" t="s">
        <v>2518</v>
      </c>
      <c r="B1275" s="3" t="s">
        <v>2519</v>
      </c>
      <c r="C1275" s="4">
        <v>1835758</v>
      </c>
      <c r="D1275" s="5">
        <v>1835758</v>
      </c>
      <c r="F1275" s="5">
        <v>1835758</v>
      </c>
      <c r="H1275" s="1">
        <v>3</v>
      </c>
      <c r="I1275" s="6">
        <v>44830</v>
      </c>
      <c r="J1275" s="13" t="s">
        <v>2520</v>
      </c>
      <c r="K1275" s="1" t="s">
        <v>20</v>
      </c>
      <c r="N1275" s="8"/>
      <c r="R1275" s="1"/>
      <c r="S1275" s="1">
        <v>1</v>
      </c>
    </row>
    <row r="1276" ht="36" hidden="1" customHeight="1" spans="1:19">
      <c r="A1276" s="1" t="s">
        <v>2521</v>
      </c>
      <c r="B1276" s="3" t="s">
        <v>2493</v>
      </c>
      <c r="C1276" s="4">
        <v>28728088.0406852</v>
      </c>
      <c r="D1276" s="5">
        <v>26832034.23</v>
      </c>
      <c r="E1276" s="4">
        <v>6.6</v>
      </c>
      <c r="F1276" s="5">
        <v>26832034.23</v>
      </c>
      <c r="H1276" s="1">
        <v>133</v>
      </c>
      <c r="I1276" s="6">
        <v>44830</v>
      </c>
      <c r="J1276" s="13" t="s">
        <v>2522</v>
      </c>
      <c r="K1276" s="1" t="s">
        <v>1320</v>
      </c>
      <c r="N1276" s="8"/>
      <c r="R1276" s="1"/>
      <c r="S1276" s="1">
        <v>1</v>
      </c>
    </row>
    <row r="1277" ht="36" hidden="1" customHeight="1" spans="1:19">
      <c r="A1277" s="1" t="s">
        <v>2523</v>
      </c>
      <c r="B1277" s="3" t="s">
        <v>2524</v>
      </c>
      <c r="C1277" s="4">
        <v>120824924.370786</v>
      </c>
      <c r="D1277" s="5">
        <v>107534182.69</v>
      </c>
      <c r="E1277" s="4">
        <v>11</v>
      </c>
      <c r="F1277" s="5">
        <v>107534182.69</v>
      </c>
      <c r="H1277" s="1">
        <v>114</v>
      </c>
      <c r="I1277" s="6">
        <v>44830</v>
      </c>
      <c r="J1277" s="13" t="s">
        <v>2525</v>
      </c>
      <c r="K1277" s="1" t="s">
        <v>502</v>
      </c>
      <c r="N1277" s="8"/>
      <c r="R1277" s="1"/>
      <c r="S1277" s="1">
        <v>1</v>
      </c>
    </row>
    <row r="1278" ht="36" hidden="1" customHeight="1" spans="1:19">
      <c r="A1278" s="1" t="s">
        <v>2526</v>
      </c>
      <c r="B1278" s="3" t="s">
        <v>2527</v>
      </c>
      <c r="C1278" s="4">
        <v>6052860.47562425</v>
      </c>
      <c r="D1278" s="5">
        <v>5090455.66</v>
      </c>
      <c r="E1278" s="4">
        <v>15.9</v>
      </c>
      <c r="F1278" s="5">
        <v>5090455.66</v>
      </c>
      <c r="H1278" s="1">
        <v>112</v>
      </c>
      <c r="I1278" s="6">
        <v>44830</v>
      </c>
      <c r="J1278" s="13" t="s">
        <v>2528</v>
      </c>
      <c r="K1278" s="1" t="s">
        <v>20</v>
      </c>
      <c r="N1278" s="8"/>
      <c r="R1278" s="1"/>
      <c r="S1278" s="1">
        <v>1</v>
      </c>
    </row>
    <row r="1279" ht="36" hidden="1" customHeight="1" spans="1:19">
      <c r="A1279" s="1" t="s">
        <v>2529</v>
      </c>
      <c r="B1279" s="3" t="s">
        <v>2524</v>
      </c>
      <c r="C1279" s="4">
        <v>120824924.370786</v>
      </c>
      <c r="D1279" s="5">
        <v>107534182.69</v>
      </c>
      <c r="E1279" s="4">
        <v>11</v>
      </c>
      <c r="F1279" s="5">
        <v>107534182.69</v>
      </c>
      <c r="H1279" s="1">
        <v>114</v>
      </c>
      <c r="I1279" s="6">
        <v>44830</v>
      </c>
      <c r="J1279" s="13" t="s">
        <v>2530</v>
      </c>
      <c r="K1279" s="1" t="s">
        <v>20</v>
      </c>
      <c r="N1279" s="8"/>
      <c r="R1279" s="1"/>
      <c r="S1279" s="1">
        <v>1</v>
      </c>
    </row>
    <row r="1280" ht="36" hidden="1" customHeight="1" spans="1:19">
      <c r="A1280" s="1" t="s">
        <v>2531</v>
      </c>
      <c r="B1280" s="3" t="s">
        <v>2532</v>
      </c>
      <c r="C1280" s="4">
        <v>17348356.4847161</v>
      </c>
      <c r="D1280" s="5">
        <v>15891094.54</v>
      </c>
      <c r="E1280" s="4">
        <v>8.4</v>
      </c>
      <c r="F1280" s="5">
        <v>15891094.54</v>
      </c>
      <c r="H1280" s="1">
        <v>136</v>
      </c>
      <c r="I1280" s="6">
        <v>44830</v>
      </c>
      <c r="J1280" s="13" t="s">
        <v>2533</v>
      </c>
      <c r="K1280" s="1" t="s">
        <v>20</v>
      </c>
      <c r="N1280" s="8"/>
      <c r="R1280" s="1"/>
      <c r="S1280" s="1">
        <v>1</v>
      </c>
    </row>
    <row r="1281" ht="18.75" hidden="1" spans="1:19">
      <c r="A1281" s="1" t="s">
        <v>2534</v>
      </c>
      <c r="B1281" s="3" t="s">
        <v>2535</v>
      </c>
      <c r="C1281" s="4">
        <v>2170000</v>
      </c>
      <c r="D1281" s="5">
        <v>2170000</v>
      </c>
      <c r="F1281" s="5">
        <v>2170000</v>
      </c>
      <c r="H1281" s="1">
        <v>4</v>
      </c>
      <c r="I1281" s="6">
        <v>44831</v>
      </c>
      <c r="J1281" s="13" t="s">
        <v>2536</v>
      </c>
      <c r="K1281" s="1" t="s">
        <v>20</v>
      </c>
      <c r="N1281" s="8"/>
      <c r="R1281" s="1"/>
      <c r="S1281" s="1">
        <v>1</v>
      </c>
    </row>
    <row r="1282" ht="18.75" hidden="1" spans="1:19">
      <c r="A1282" s="1" t="s">
        <v>2537</v>
      </c>
      <c r="B1282" s="3" t="s">
        <v>2538</v>
      </c>
      <c r="H1282" s="1">
        <v>14</v>
      </c>
      <c r="I1282" s="6">
        <v>44831</v>
      </c>
      <c r="J1282" s="13" t="s">
        <v>2539</v>
      </c>
      <c r="K1282" s="1" t="s">
        <v>20</v>
      </c>
      <c r="N1282" s="8"/>
      <c r="R1282" s="1"/>
      <c r="S1282" s="1">
        <v>1</v>
      </c>
    </row>
    <row r="1283" ht="18.75" hidden="1" spans="1:19">
      <c r="A1283" s="1" t="s">
        <v>2540</v>
      </c>
      <c r="B1283" s="3" t="s">
        <v>2541</v>
      </c>
      <c r="H1283" s="1">
        <v>14</v>
      </c>
      <c r="I1283" s="6">
        <v>44831</v>
      </c>
      <c r="J1283" s="13" t="s">
        <v>2542</v>
      </c>
      <c r="K1283" s="1" t="s">
        <v>20</v>
      </c>
      <c r="N1283" s="8"/>
      <c r="R1283" s="1"/>
      <c r="S1283" s="1">
        <v>1</v>
      </c>
    </row>
    <row r="1284" ht="18.75" hidden="1" spans="1:19">
      <c r="A1284" s="1" t="s">
        <v>2543</v>
      </c>
      <c r="B1284" s="3" t="s">
        <v>2544</v>
      </c>
      <c r="C1284" s="4">
        <v>12677723.13</v>
      </c>
      <c r="D1284" s="5">
        <v>12677723.13</v>
      </c>
      <c r="F1284" s="5">
        <v>12677723.13</v>
      </c>
      <c r="H1284" s="1">
        <v>94</v>
      </c>
      <c r="I1284" s="6">
        <v>44831</v>
      </c>
      <c r="J1284" s="13" t="s">
        <v>2545</v>
      </c>
      <c r="K1284" s="1" t="s">
        <v>20</v>
      </c>
      <c r="N1284" s="8"/>
      <c r="R1284" s="1"/>
      <c r="S1284" s="1">
        <v>1</v>
      </c>
    </row>
    <row r="1285" ht="36" hidden="1" customHeight="1" spans="1:19">
      <c r="A1285" s="1" t="s">
        <v>2546</v>
      </c>
      <c r="B1285" s="3" t="s">
        <v>2547</v>
      </c>
      <c r="C1285" s="4">
        <v>6976146.97237569</v>
      </c>
      <c r="D1285" s="5">
        <v>6313413.01</v>
      </c>
      <c r="E1285" s="4">
        <v>9.5</v>
      </c>
      <c r="F1285" s="5">
        <v>6313413.01</v>
      </c>
      <c r="H1285" s="1">
        <v>86</v>
      </c>
      <c r="I1285" s="6">
        <v>44831</v>
      </c>
      <c r="J1285" s="13" t="s">
        <v>2548</v>
      </c>
      <c r="K1285" s="1" t="s">
        <v>20</v>
      </c>
      <c r="N1285" s="8"/>
      <c r="R1285" s="1"/>
      <c r="S1285" s="1">
        <v>1</v>
      </c>
    </row>
    <row r="1286" ht="36" hidden="1" customHeight="1" spans="1:19">
      <c r="A1286" s="1" t="s">
        <v>2549</v>
      </c>
      <c r="B1286" s="3" t="s">
        <v>2550</v>
      </c>
      <c r="C1286" s="4">
        <v>57035389.0034364</v>
      </c>
      <c r="D1286" s="5">
        <v>49791894.6</v>
      </c>
      <c r="E1286" s="4">
        <v>12.7</v>
      </c>
      <c r="F1286" s="5">
        <v>49791894.6</v>
      </c>
      <c r="H1286" s="1">
        <v>129</v>
      </c>
      <c r="I1286" s="6">
        <v>44831</v>
      </c>
      <c r="J1286" s="13" t="s">
        <v>2551</v>
      </c>
      <c r="K1286" s="1" t="s">
        <v>20</v>
      </c>
      <c r="N1286" s="8"/>
      <c r="R1286" s="1"/>
      <c r="S1286" s="1">
        <v>1</v>
      </c>
    </row>
    <row r="1287" ht="36" hidden="1" customHeight="1" spans="1:19">
      <c r="A1287" s="1" t="s">
        <v>2552</v>
      </c>
      <c r="B1287" s="3" t="s">
        <v>2553</v>
      </c>
      <c r="C1287" s="4">
        <v>19808619.0022172</v>
      </c>
      <c r="D1287" s="5">
        <v>17867374.34</v>
      </c>
      <c r="E1287" s="4">
        <v>9.8</v>
      </c>
      <c r="F1287" s="5">
        <v>17867374.34</v>
      </c>
      <c r="H1287" s="1">
        <v>114</v>
      </c>
      <c r="I1287" s="6">
        <v>44831</v>
      </c>
      <c r="J1287" s="13" t="s">
        <v>2554</v>
      </c>
      <c r="K1287" s="1" t="s">
        <v>20</v>
      </c>
      <c r="N1287" s="8"/>
      <c r="R1287" s="1"/>
      <c r="S1287" s="1">
        <v>1</v>
      </c>
    </row>
    <row r="1288" ht="36" hidden="1" customHeight="1" spans="1:19">
      <c r="A1288" s="1" t="s">
        <v>2555</v>
      </c>
      <c r="B1288" s="3" t="s">
        <v>2556</v>
      </c>
      <c r="C1288" s="4">
        <v>11418036.9957081</v>
      </c>
      <c r="D1288" s="5">
        <v>10641610.48</v>
      </c>
      <c r="E1288" s="4">
        <v>6.8</v>
      </c>
      <c r="F1288" s="5">
        <v>10641610.48</v>
      </c>
      <c r="H1288" s="1">
        <v>64</v>
      </c>
      <c r="I1288" s="6">
        <v>44831</v>
      </c>
      <c r="J1288" s="13" t="s">
        <v>2557</v>
      </c>
      <c r="K1288" s="1" t="s">
        <v>20</v>
      </c>
      <c r="N1288" s="8"/>
      <c r="R1288" s="1"/>
      <c r="S1288" s="1">
        <v>1</v>
      </c>
    </row>
    <row r="1289" ht="36" hidden="1" customHeight="1" spans="1:19">
      <c r="A1289" s="1" t="s">
        <v>2558</v>
      </c>
      <c r="B1289" s="3" t="s">
        <v>2559</v>
      </c>
      <c r="C1289" s="4">
        <v>14059681.9958634</v>
      </c>
      <c r="D1289" s="5">
        <v>13595712.49</v>
      </c>
      <c r="E1289" s="4">
        <v>3.3</v>
      </c>
      <c r="F1289" s="5">
        <v>13595712.49</v>
      </c>
      <c r="H1289" s="1">
        <v>113</v>
      </c>
      <c r="I1289" s="6">
        <v>44831</v>
      </c>
      <c r="J1289" s="13" t="s">
        <v>2560</v>
      </c>
      <c r="K1289" s="1" t="s">
        <v>20</v>
      </c>
      <c r="N1289" s="8"/>
      <c r="R1289" s="1"/>
      <c r="S1289" s="1">
        <v>1</v>
      </c>
    </row>
    <row r="1290" ht="36" hidden="1" customHeight="1" spans="1:19">
      <c r="A1290" s="1" t="s">
        <v>2561</v>
      </c>
      <c r="B1290" s="3" t="s">
        <v>2547</v>
      </c>
      <c r="C1290" s="4">
        <v>6976146.97237569</v>
      </c>
      <c r="D1290" s="5">
        <v>6313413.01</v>
      </c>
      <c r="E1290" s="4">
        <v>9.5</v>
      </c>
      <c r="F1290" s="5">
        <v>6313413.01</v>
      </c>
      <c r="H1290" s="1">
        <v>86</v>
      </c>
      <c r="I1290" s="6">
        <v>44831</v>
      </c>
      <c r="J1290" s="13" t="s">
        <v>2562</v>
      </c>
      <c r="K1290" s="1" t="s">
        <v>1265</v>
      </c>
      <c r="N1290" s="8"/>
      <c r="R1290" s="1"/>
      <c r="S1290" s="1">
        <v>1</v>
      </c>
    </row>
    <row r="1291" ht="18.75" hidden="1" spans="1:19">
      <c r="A1291" s="1" t="s">
        <v>2563</v>
      </c>
      <c r="B1291" s="3" t="s">
        <v>2564</v>
      </c>
      <c r="H1291" s="1">
        <v>4</v>
      </c>
      <c r="I1291" s="6">
        <v>44832</v>
      </c>
      <c r="J1291" s="13" t="s">
        <v>2565</v>
      </c>
      <c r="K1291" s="1" t="s">
        <v>20</v>
      </c>
      <c r="N1291" s="8"/>
      <c r="R1291" s="1"/>
      <c r="S1291" s="1">
        <v>1</v>
      </c>
    </row>
    <row r="1292" ht="18.75" hidden="1" spans="1:19">
      <c r="A1292" s="1" t="s">
        <v>2566</v>
      </c>
      <c r="B1292" s="3" t="s">
        <v>2567</v>
      </c>
      <c r="H1292" s="1">
        <v>4</v>
      </c>
      <c r="I1292" s="6">
        <v>44832</v>
      </c>
      <c r="J1292" s="13" t="s">
        <v>2568</v>
      </c>
      <c r="K1292" s="1" t="s">
        <v>20</v>
      </c>
      <c r="N1292" s="8"/>
      <c r="R1292" s="1"/>
      <c r="S1292" s="1">
        <v>1</v>
      </c>
    </row>
    <row r="1293" ht="18.75" hidden="1" spans="1:19">
      <c r="A1293" s="1" t="s">
        <v>2569</v>
      </c>
      <c r="B1293" s="3" t="s">
        <v>2570</v>
      </c>
      <c r="H1293" s="1">
        <v>3</v>
      </c>
      <c r="I1293" s="6">
        <v>44832</v>
      </c>
      <c r="J1293" s="13" t="s">
        <v>2571</v>
      </c>
      <c r="K1293" s="1" t="s">
        <v>20</v>
      </c>
      <c r="N1293" s="8"/>
      <c r="R1293" s="1"/>
      <c r="S1293" s="1">
        <v>1</v>
      </c>
    </row>
    <row r="1294" ht="18.75" hidden="1" spans="1:19">
      <c r="A1294" s="1" t="s">
        <v>2572</v>
      </c>
      <c r="B1294" s="3" t="s">
        <v>2573</v>
      </c>
      <c r="H1294" s="1">
        <v>112</v>
      </c>
      <c r="I1294" s="6">
        <v>44832</v>
      </c>
      <c r="J1294" s="13" t="s">
        <v>2574</v>
      </c>
      <c r="K1294" s="1" t="s">
        <v>20</v>
      </c>
      <c r="N1294" s="8"/>
      <c r="R1294" s="1"/>
      <c r="S1294" s="1">
        <v>1</v>
      </c>
    </row>
    <row r="1295" ht="18.75" hidden="1" spans="1:19">
      <c r="A1295" s="1" t="s">
        <v>2575</v>
      </c>
      <c r="B1295" s="3" t="s">
        <v>2576</v>
      </c>
      <c r="H1295" s="1">
        <v>8</v>
      </c>
      <c r="I1295" s="6">
        <v>44832</v>
      </c>
      <c r="J1295" s="13" t="s">
        <v>2577</v>
      </c>
      <c r="K1295" s="1" t="s">
        <v>20</v>
      </c>
      <c r="N1295" s="8"/>
      <c r="R1295" s="1"/>
      <c r="S1295" s="1">
        <v>1</v>
      </c>
    </row>
    <row r="1296" ht="18.75" hidden="1" spans="1:19">
      <c r="A1296" s="1" t="s">
        <v>2578</v>
      </c>
      <c r="B1296" s="3" t="s">
        <v>2579</v>
      </c>
      <c r="C1296" s="4">
        <v>2842600</v>
      </c>
      <c r="D1296" s="5">
        <v>2842600</v>
      </c>
      <c r="F1296" s="5">
        <v>2842600</v>
      </c>
      <c r="H1296" s="1">
        <v>4</v>
      </c>
      <c r="I1296" s="6">
        <v>44832</v>
      </c>
      <c r="J1296" s="13" t="s">
        <v>2580</v>
      </c>
      <c r="K1296" s="1" t="s">
        <v>1320</v>
      </c>
      <c r="N1296" s="8"/>
      <c r="R1296" s="1"/>
      <c r="S1296" s="1">
        <v>1</v>
      </c>
    </row>
    <row r="1297" ht="18.75" hidden="1" spans="1:19">
      <c r="A1297" s="1" t="s">
        <v>2581</v>
      </c>
      <c r="B1297" s="3" t="s">
        <v>2582</v>
      </c>
      <c r="H1297" s="1">
        <v>8</v>
      </c>
      <c r="I1297" s="6">
        <v>44832</v>
      </c>
      <c r="J1297" s="13" t="s">
        <v>2583</v>
      </c>
      <c r="K1297" s="1" t="s">
        <v>20</v>
      </c>
      <c r="N1297" s="8"/>
      <c r="R1297" s="1"/>
      <c r="S1297" s="1">
        <v>1</v>
      </c>
    </row>
    <row r="1298" ht="18.75" hidden="1" spans="1:19">
      <c r="A1298" s="1" t="s">
        <v>2584</v>
      </c>
      <c r="B1298" s="3" t="s">
        <v>2585</v>
      </c>
      <c r="C1298" s="4">
        <v>2842600</v>
      </c>
      <c r="D1298" s="5">
        <v>2842600</v>
      </c>
      <c r="F1298" s="5">
        <v>2842600</v>
      </c>
      <c r="H1298" s="1">
        <v>4</v>
      </c>
      <c r="I1298" s="6">
        <v>44832</v>
      </c>
      <c r="J1298" s="13" t="s">
        <v>2586</v>
      </c>
      <c r="K1298" s="1" t="s">
        <v>20</v>
      </c>
      <c r="N1298" s="8"/>
      <c r="R1298" s="1"/>
      <c r="S1298" s="1">
        <v>1</v>
      </c>
    </row>
    <row r="1299" ht="36" hidden="1" customHeight="1" spans="1:19">
      <c r="A1299" s="1" t="s">
        <v>2587</v>
      </c>
      <c r="B1299" s="3" t="s">
        <v>2588</v>
      </c>
      <c r="C1299" s="4">
        <v>1380451.00558659</v>
      </c>
      <c r="D1299" s="5">
        <v>1235503.65</v>
      </c>
      <c r="E1299" s="4">
        <v>10.5</v>
      </c>
      <c r="F1299" s="5">
        <v>1235503.65</v>
      </c>
      <c r="H1299" s="1">
        <v>9</v>
      </c>
      <c r="I1299" s="6">
        <v>44832</v>
      </c>
      <c r="J1299" s="13" t="s">
        <v>2589</v>
      </c>
      <c r="K1299" s="1" t="s">
        <v>20</v>
      </c>
      <c r="N1299" s="8"/>
      <c r="R1299" s="1"/>
      <c r="S1299" s="1">
        <v>1</v>
      </c>
    </row>
    <row r="1300" ht="18.75" hidden="1" spans="1:19">
      <c r="A1300" s="1" t="s">
        <v>2590</v>
      </c>
      <c r="B1300" s="3" t="s">
        <v>2591</v>
      </c>
      <c r="H1300" s="1">
        <v>3</v>
      </c>
      <c r="I1300" s="6">
        <v>44833</v>
      </c>
      <c r="J1300" s="13" t="s">
        <v>2592</v>
      </c>
      <c r="K1300" s="1" t="s">
        <v>2593</v>
      </c>
      <c r="N1300" s="8"/>
      <c r="R1300" s="1"/>
      <c r="S1300" s="1">
        <v>1</v>
      </c>
    </row>
    <row r="1301" ht="18.75" hidden="1" spans="1:19">
      <c r="A1301" s="1" t="s">
        <v>2594</v>
      </c>
      <c r="B1301" s="3" t="s">
        <v>2595</v>
      </c>
      <c r="C1301" s="4">
        <v>1479600</v>
      </c>
      <c r="D1301" s="5">
        <v>1479600</v>
      </c>
      <c r="F1301" s="5">
        <v>1479600</v>
      </c>
      <c r="H1301" s="1">
        <v>3</v>
      </c>
      <c r="I1301" s="6">
        <v>44833</v>
      </c>
      <c r="J1301" s="13" t="s">
        <v>2596</v>
      </c>
      <c r="K1301" s="1" t="s">
        <v>20</v>
      </c>
      <c r="N1301" s="8"/>
      <c r="R1301" s="1"/>
      <c r="S1301" s="1">
        <v>1</v>
      </c>
    </row>
    <row r="1302" ht="18.75" hidden="1" spans="1:19">
      <c r="A1302" s="1" t="s">
        <v>2597</v>
      </c>
      <c r="B1302" s="3" t="s">
        <v>2598</v>
      </c>
      <c r="H1302" s="1">
        <v>42</v>
      </c>
      <c r="I1302" s="6">
        <v>44833</v>
      </c>
      <c r="J1302" s="13" t="s">
        <v>2599</v>
      </c>
      <c r="K1302" s="1" t="s">
        <v>20</v>
      </c>
      <c r="N1302" s="8"/>
      <c r="R1302" s="1"/>
      <c r="S1302" s="1">
        <v>1</v>
      </c>
    </row>
    <row r="1303" ht="18.75" hidden="1" spans="1:19">
      <c r="A1303" s="1" t="s">
        <v>2600</v>
      </c>
      <c r="B1303" s="3" t="s">
        <v>2601</v>
      </c>
      <c r="C1303" s="4">
        <v>1479600</v>
      </c>
      <c r="D1303" s="5">
        <v>1479600</v>
      </c>
      <c r="F1303" s="5">
        <v>1479600</v>
      </c>
      <c r="H1303" s="1">
        <v>3</v>
      </c>
      <c r="I1303" s="6">
        <v>44833</v>
      </c>
      <c r="J1303" s="13" t="s">
        <v>2602</v>
      </c>
      <c r="K1303" s="1" t="s">
        <v>1265</v>
      </c>
      <c r="N1303" s="8"/>
      <c r="R1303" s="1"/>
      <c r="S1303" s="1">
        <v>1</v>
      </c>
    </row>
    <row r="1304" ht="18.75" hidden="1" spans="1:19">
      <c r="A1304" s="1" t="s">
        <v>2603</v>
      </c>
      <c r="B1304" s="3" t="s">
        <v>2604</v>
      </c>
      <c r="H1304" s="1">
        <v>4</v>
      </c>
      <c r="I1304" s="6">
        <v>44833</v>
      </c>
      <c r="J1304" s="13" t="s">
        <v>2605</v>
      </c>
      <c r="K1304" s="1" t="s">
        <v>20</v>
      </c>
      <c r="N1304" s="8"/>
      <c r="R1304" s="1"/>
      <c r="S1304" s="1">
        <v>1</v>
      </c>
    </row>
    <row r="1305" ht="18.75" hidden="1" spans="1:19">
      <c r="A1305" s="1" t="s">
        <v>2606</v>
      </c>
      <c r="B1305" s="3" t="s">
        <v>2607</v>
      </c>
      <c r="H1305" s="1">
        <v>3</v>
      </c>
      <c r="I1305" s="6">
        <v>44833</v>
      </c>
      <c r="J1305" s="13" t="s">
        <v>2608</v>
      </c>
      <c r="K1305" s="1" t="s">
        <v>20</v>
      </c>
      <c r="N1305" s="8"/>
      <c r="R1305" s="1"/>
      <c r="S1305" s="1">
        <v>1</v>
      </c>
    </row>
    <row r="1306" ht="18.75" hidden="1" spans="1:19">
      <c r="A1306" s="1" t="s">
        <v>2609</v>
      </c>
      <c r="B1306" s="3" t="s">
        <v>2610</v>
      </c>
      <c r="H1306" s="1">
        <v>8</v>
      </c>
      <c r="I1306" s="6">
        <v>44833</v>
      </c>
      <c r="J1306" s="13" t="s">
        <v>2611</v>
      </c>
      <c r="K1306" s="1" t="s">
        <v>20</v>
      </c>
      <c r="N1306" s="8"/>
      <c r="R1306" s="1"/>
      <c r="S1306" s="1">
        <v>1</v>
      </c>
    </row>
    <row r="1307" ht="18.75" hidden="1" spans="1:19">
      <c r="A1307" s="1" t="s">
        <v>2612</v>
      </c>
      <c r="B1307" s="3" t="s">
        <v>2613</v>
      </c>
      <c r="H1307" s="1">
        <v>3</v>
      </c>
      <c r="I1307" s="6">
        <v>44833</v>
      </c>
      <c r="J1307" s="13" t="s">
        <v>2614</v>
      </c>
      <c r="K1307" s="1" t="s">
        <v>20</v>
      </c>
      <c r="N1307" s="8"/>
      <c r="R1307" s="1"/>
      <c r="S1307" s="1">
        <v>1</v>
      </c>
    </row>
    <row r="1308" ht="36" hidden="1" customHeight="1" spans="1:19">
      <c r="A1308" s="1" t="s">
        <v>2615</v>
      </c>
      <c r="B1308" s="3" t="s">
        <v>2616</v>
      </c>
      <c r="C1308" s="4">
        <v>30709768.2527472</v>
      </c>
      <c r="D1308" s="5">
        <v>27945889.11</v>
      </c>
      <c r="E1308" s="4">
        <v>9</v>
      </c>
      <c r="F1308" s="5">
        <v>27945889.11</v>
      </c>
      <c r="H1308" s="1">
        <v>141</v>
      </c>
      <c r="I1308" s="6">
        <v>44833</v>
      </c>
      <c r="J1308" s="13" t="s">
        <v>2617</v>
      </c>
      <c r="K1308" s="1" t="s">
        <v>20</v>
      </c>
      <c r="N1308" s="8"/>
      <c r="R1308" s="1"/>
      <c r="S1308" s="1">
        <v>1</v>
      </c>
    </row>
    <row r="1309" ht="36" hidden="1" customHeight="1" spans="1:19">
      <c r="A1309" s="1" t="s">
        <v>2618</v>
      </c>
      <c r="B1309" s="3" t="s">
        <v>2619</v>
      </c>
      <c r="C1309" s="4">
        <v>25918339.6017699</v>
      </c>
      <c r="D1309" s="5">
        <v>23430179</v>
      </c>
      <c r="E1309" s="4">
        <v>9.6</v>
      </c>
      <c r="F1309" s="5">
        <v>23430179</v>
      </c>
      <c r="H1309" s="1">
        <v>0</v>
      </c>
      <c r="I1309" s="6">
        <v>44833</v>
      </c>
      <c r="J1309" s="13" t="s">
        <v>2620</v>
      </c>
      <c r="K1309" s="1" t="s">
        <v>20</v>
      </c>
      <c r="N1309" s="8"/>
      <c r="R1309" s="1"/>
      <c r="S1309" s="1">
        <v>1</v>
      </c>
    </row>
    <row r="1310" ht="36" hidden="1" customHeight="1" spans="1:19">
      <c r="A1310" s="1" t="s">
        <v>2621</v>
      </c>
      <c r="B1310" s="3" t="s">
        <v>2622</v>
      </c>
      <c r="C1310" s="4">
        <v>5166956.12541993</v>
      </c>
      <c r="D1310" s="5">
        <v>4614091.82</v>
      </c>
      <c r="E1310" s="4">
        <v>10.7</v>
      </c>
      <c r="F1310" s="5">
        <v>4614091.82</v>
      </c>
      <c r="H1310" s="1">
        <v>93</v>
      </c>
      <c r="I1310" s="6">
        <v>44833</v>
      </c>
      <c r="J1310" s="13" t="s">
        <v>2623</v>
      </c>
      <c r="K1310" s="1" t="s">
        <v>20</v>
      </c>
      <c r="N1310" s="8"/>
      <c r="R1310" s="1"/>
      <c r="S1310" s="1">
        <v>1</v>
      </c>
    </row>
    <row r="1311" ht="18.75" hidden="1" spans="1:19">
      <c r="A1311" s="1" t="s">
        <v>2624</v>
      </c>
      <c r="B1311" s="3" t="s">
        <v>2625</v>
      </c>
      <c r="H1311" s="1">
        <v>4</v>
      </c>
      <c r="I1311" s="6">
        <v>44834</v>
      </c>
      <c r="J1311" s="13" t="s">
        <v>2626</v>
      </c>
      <c r="K1311" s="1" t="s">
        <v>20</v>
      </c>
      <c r="N1311" s="8"/>
      <c r="R1311" s="1"/>
      <c r="S1311" s="1">
        <v>1</v>
      </c>
    </row>
    <row r="1312" ht="18.75" hidden="1" spans="1:19">
      <c r="A1312" s="1" t="s">
        <v>2627</v>
      </c>
      <c r="B1312" s="3" t="s">
        <v>2628</v>
      </c>
      <c r="H1312" s="1">
        <v>23</v>
      </c>
      <c r="I1312" s="6">
        <v>44834</v>
      </c>
      <c r="J1312" s="13" t="s">
        <v>2629</v>
      </c>
      <c r="K1312" s="1" t="s">
        <v>20</v>
      </c>
      <c r="N1312" s="8"/>
      <c r="R1312" s="1"/>
      <c r="S1312" s="1">
        <v>1</v>
      </c>
    </row>
    <row r="1313" ht="18.75" hidden="1" spans="1:19">
      <c r="A1313" s="1" t="s">
        <v>2630</v>
      </c>
      <c r="B1313" s="3" t="s">
        <v>2631</v>
      </c>
      <c r="H1313" s="1">
        <v>7</v>
      </c>
      <c r="I1313" s="6">
        <v>44834</v>
      </c>
      <c r="J1313" s="13" t="s">
        <v>2632</v>
      </c>
      <c r="K1313" s="1" t="s">
        <v>20</v>
      </c>
      <c r="N1313" s="8"/>
      <c r="R1313" s="1"/>
      <c r="S1313" s="1">
        <v>1</v>
      </c>
    </row>
    <row r="1314" ht="18.75" hidden="1" spans="1:19">
      <c r="A1314" s="1" t="s">
        <v>2633</v>
      </c>
      <c r="B1314" s="3" t="s">
        <v>2634</v>
      </c>
      <c r="H1314" s="1">
        <v>10</v>
      </c>
      <c r="I1314" s="6">
        <v>44834</v>
      </c>
      <c r="J1314" s="13" t="s">
        <v>2635</v>
      </c>
      <c r="K1314" s="1" t="s">
        <v>20</v>
      </c>
      <c r="N1314" s="8"/>
      <c r="R1314" s="1"/>
      <c r="S1314" s="1">
        <v>1</v>
      </c>
    </row>
    <row r="1315" ht="36" hidden="1" customHeight="1" spans="1:19">
      <c r="A1315" s="1" t="s">
        <v>2636</v>
      </c>
      <c r="B1315" s="3" t="s">
        <v>2637</v>
      </c>
      <c r="C1315" s="4">
        <v>26945915</v>
      </c>
      <c r="D1315" s="5">
        <v>24359107.16</v>
      </c>
      <c r="E1315" s="4">
        <v>9.6</v>
      </c>
      <c r="F1315" s="5">
        <v>24359107.16</v>
      </c>
      <c r="H1315" s="1">
        <v>85</v>
      </c>
      <c r="I1315" s="6">
        <v>44834</v>
      </c>
      <c r="J1315" s="13" t="s">
        <v>2638</v>
      </c>
      <c r="K1315" s="1" t="s">
        <v>20</v>
      </c>
      <c r="N1315" s="8"/>
      <c r="R1315" s="1"/>
      <c r="S1315" s="1">
        <v>1</v>
      </c>
    </row>
    <row r="1316" ht="36" hidden="1" customHeight="1" spans="1:19">
      <c r="A1316" s="1" t="s">
        <v>2639</v>
      </c>
      <c r="B1316" s="3" t="s">
        <v>2640</v>
      </c>
      <c r="C1316" s="4">
        <v>11548973.893617</v>
      </c>
      <c r="D1316" s="5">
        <v>10856035.46</v>
      </c>
      <c r="E1316" s="4">
        <v>6</v>
      </c>
      <c r="F1316" s="5">
        <v>10856035.46</v>
      </c>
      <c r="H1316" s="1">
        <v>80</v>
      </c>
      <c r="I1316" s="6">
        <v>44834</v>
      </c>
      <c r="J1316" s="13" t="s">
        <v>2641</v>
      </c>
      <c r="K1316" s="1" t="s">
        <v>20</v>
      </c>
      <c r="N1316" s="8"/>
      <c r="R1316" s="1"/>
      <c r="S1316" s="1">
        <v>1</v>
      </c>
    </row>
    <row r="1317" ht="18.75" hidden="1" spans="1:19">
      <c r="A1317" s="1" t="s">
        <v>1659</v>
      </c>
      <c r="B1317" s="3" t="s">
        <v>1660</v>
      </c>
      <c r="H1317" s="1">
        <v>9</v>
      </c>
      <c r="I1317" s="6">
        <v>44841</v>
      </c>
      <c r="J1317" s="13" t="s">
        <v>2642</v>
      </c>
      <c r="K1317" s="1" t="s">
        <v>20</v>
      </c>
      <c r="N1317" s="8"/>
      <c r="R1317" s="1"/>
      <c r="S1317" s="1">
        <v>1</v>
      </c>
    </row>
    <row r="1318" ht="18.75" hidden="1" spans="1:19">
      <c r="A1318" s="1" t="s">
        <v>2643</v>
      </c>
      <c r="B1318" s="3" t="s">
        <v>2644</v>
      </c>
      <c r="H1318" s="1">
        <v>13</v>
      </c>
      <c r="I1318" s="6">
        <v>44842</v>
      </c>
      <c r="J1318" s="13" t="s">
        <v>2645</v>
      </c>
      <c r="K1318" s="1" t="s">
        <v>20</v>
      </c>
      <c r="N1318" s="8"/>
      <c r="R1318" s="1"/>
      <c r="S1318" s="1">
        <v>1</v>
      </c>
    </row>
    <row r="1319" ht="18.75" hidden="1" spans="1:19">
      <c r="A1319" s="1" t="s">
        <v>2646</v>
      </c>
      <c r="B1319" s="3" t="s">
        <v>2647</v>
      </c>
      <c r="H1319" s="1">
        <v>13</v>
      </c>
      <c r="I1319" s="6">
        <v>44842</v>
      </c>
      <c r="J1319" s="13" t="s">
        <v>2648</v>
      </c>
      <c r="K1319" s="1" t="s">
        <v>20</v>
      </c>
      <c r="N1319" s="8"/>
      <c r="R1319" s="1"/>
      <c r="S1319" s="1">
        <v>1</v>
      </c>
    </row>
    <row r="1320" ht="18.75" hidden="1" spans="1:19">
      <c r="A1320" s="1" t="s">
        <v>2649</v>
      </c>
      <c r="B1320" s="3" t="s">
        <v>2650</v>
      </c>
      <c r="H1320" s="1">
        <v>7</v>
      </c>
      <c r="I1320" s="6">
        <v>44842</v>
      </c>
      <c r="J1320" s="13" t="s">
        <v>2651</v>
      </c>
      <c r="K1320" s="1" t="s">
        <v>20</v>
      </c>
      <c r="N1320" s="8"/>
      <c r="R1320" s="1"/>
      <c r="S1320" s="1">
        <v>1</v>
      </c>
    </row>
    <row r="1321" ht="36" hidden="1" customHeight="1" spans="1:19">
      <c r="A1321" s="1" t="s">
        <v>2652</v>
      </c>
      <c r="B1321" s="3" t="s">
        <v>2653</v>
      </c>
      <c r="C1321" s="4">
        <v>9188265.00546448</v>
      </c>
      <c r="D1321" s="5">
        <v>8407262.48</v>
      </c>
      <c r="E1321" s="4">
        <v>8.5</v>
      </c>
      <c r="F1321" s="5">
        <v>8407262.48</v>
      </c>
      <c r="H1321" s="1">
        <v>110</v>
      </c>
      <c r="I1321" s="6">
        <v>44842</v>
      </c>
      <c r="J1321" s="13" t="s">
        <v>2654</v>
      </c>
      <c r="K1321" s="1" t="s">
        <v>20</v>
      </c>
      <c r="N1321" s="8"/>
      <c r="R1321" s="1"/>
      <c r="S1321" s="1">
        <v>1</v>
      </c>
    </row>
    <row r="1322" ht="36" hidden="1" customHeight="1" spans="1:19">
      <c r="A1322" s="1" t="s">
        <v>2655</v>
      </c>
      <c r="B1322" s="3" t="s">
        <v>2656</v>
      </c>
      <c r="C1322" s="4">
        <v>6579013.5089686</v>
      </c>
      <c r="D1322" s="5">
        <v>5868480.05</v>
      </c>
      <c r="E1322" s="4">
        <v>10.8</v>
      </c>
      <c r="F1322" s="5">
        <v>5868480.05</v>
      </c>
      <c r="H1322" s="1">
        <v>68</v>
      </c>
      <c r="I1322" s="6">
        <v>44842</v>
      </c>
      <c r="J1322" s="13" t="s">
        <v>2657</v>
      </c>
      <c r="K1322" s="1" t="s">
        <v>20</v>
      </c>
      <c r="N1322" s="8"/>
      <c r="R1322" s="1"/>
      <c r="S1322" s="1">
        <v>1</v>
      </c>
    </row>
    <row r="1323" ht="36" hidden="1" customHeight="1" spans="1:19">
      <c r="A1323" s="1" t="s">
        <v>2658</v>
      </c>
      <c r="B1323" s="3" t="s">
        <v>2659</v>
      </c>
      <c r="C1323" s="4">
        <v>8748661.99533255</v>
      </c>
      <c r="D1323" s="5">
        <v>7497603.33</v>
      </c>
      <c r="E1323" s="4">
        <v>14.3</v>
      </c>
      <c r="F1323" s="5">
        <v>7497603.33</v>
      </c>
      <c r="H1323" s="1">
        <v>133</v>
      </c>
      <c r="I1323" s="6">
        <v>44842</v>
      </c>
      <c r="J1323" s="13" t="s">
        <v>2660</v>
      </c>
      <c r="K1323" s="1" t="s">
        <v>20</v>
      </c>
      <c r="N1323" s="8"/>
      <c r="R1323" s="1"/>
      <c r="S1323" s="1">
        <v>1</v>
      </c>
    </row>
    <row r="1324" ht="36" hidden="1" customHeight="1" spans="1:19">
      <c r="A1324" s="1" t="s">
        <v>2661</v>
      </c>
      <c r="B1324" s="3" t="s">
        <v>2640</v>
      </c>
      <c r="C1324" s="4">
        <v>11548973.893617</v>
      </c>
      <c r="D1324" s="5">
        <v>10856035.46</v>
      </c>
      <c r="E1324" s="4">
        <v>6</v>
      </c>
      <c r="F1324" s="5">
        <v>10856035.46</v>
      </c>
      <c r="H1324" s="1">
        <v>80</v>
      </c>
      <c r="I1324" s="6">
        <v>44842</v>
      </c>
      <c r="J1324" s="13" t="s">
        <v>2662</v>
      </c>
      <c r="K1324" s="1" t="s">
        <v>1320</v>
      </c>
      <c r="N1324" s="8"/>
      <c r="R1324" s="1"/>
      <c r="S1324" s="1">
        <v>1</v>
      </c>
    </row>
    <row r="1325" ht="36" hidden="1" customHeight="1" spans="1:19">
      <c r="A1325" s="1" t="s">
        <v>2663</v>
      </c>
      <c r="B1325" s="3" t="s">
        <v>2653</v>
      </c>
      <c r="C1325" s="4">
        <v>9188265.00546448</v>
      </c>
      <c r="D1325" s="5">
        <v>8407262.48</v>
      </c>
      <c r="E1325" s="4">
        <v>8.5</v>
      </c>
      <c r="F1325" s="5">
        <v>8407262.48</v>
      </c>
      <c r="H1325" s="1">
        <v>110</v>
      </c>
      <c r="I1325" s="6">
        <v>44842</v>
      </c>
      <c r="J1325" s="13" t="s">
        <v>2664</v>
      </c>
      <c r="K1325" s="1" t="s">
        <v>20</v>
      </c>
      <c r="N1325" s="8"/>
      <c r="R1325" s="1"/>
      <c r="S1325" s="1">
        <v>1</v>
      </c>
    </row>
    <row r="1326" ht="18.75" hidden="1" spans="1:19">
      <c r="A1326" s="1" t="s">
        <v>2665</v>
      </c>
      <c r="B1326" s="3" t="s">
        <v>2666</v>
      </c>
      <c r="H1326" s="1">
        <v>4</v>
      </c>
      <c r="I1326" s="6">
        <v>44843</v>
      </c>
      <c r="J1326" s="13" t="s">
        <v>2667</v>
      </c>
      <c r="K1326" s="1" t="s">
        <v>20</v>
      </c>
      <c r="N1326" s="8"/>
      <c r="R1326" s="1"/>
      <c r="S1326" s="1">
        <v>1</v>
      </c>
    </row>
    <row r="1327" ht="18.75" hidden="1" spans="1:19">
      <c r="A1327" s="1" t="s">
        <v>2668</v>
      </c>
      <c r="B1327" s="3" t="s">
        <v>2669</v>
      </c>
      <c r="H1327" s="1">
        <v>5</v>
      </c>
      <c r="I1327" s="6">
        <v>44843</v>
      </c>
      <c r="J1327" s="13" t="s">
        <v>2670</v>
      </c>
      <c r="K1327" s="1" t="s">
        <v>20</v>
      </c>
      <c r="N1327" s="8"/>
      <c r="R1327" s="1"/>
      <c r="S1327" s="1">
        <v>1</v>
      </c>
    </row>
    <row r="1328" ht="18.75" hidden="1" spans="1:19">
      <c r="A1328" s="1" t="s">
        <v>2671</v>
      </c>
      <c r="B1328" s="3" t="s">
        <v>2672</v>
      </c>
      <c r="H1328" s="1">
        <v>4</v>
      </c>
      <c r="I1328" s="6">
        <v>44843</v>
      </c>
      <c r="J1328" s="13" t="s">
        <v>2673</v>
      </c>
      <c r="K1328" s="1" t="s">
        <v>1320</v>
      </c>
      <c r="N1328" s="8"/>
      <c r="R1328" s="1"/>
      <c r="S1328" s="1">
        <v>1</v>
      </c>
    </row>
    <row r="1329" ht="18.75" hidden="1" spans="1:19">
      <c r="A1329" s="1" t="s">
        <v>2674</v>
      </c>
      <c r="B1329" s="3" t="s">
        <v>2675</v>
      </c>
      <c r="H1329" s="1">
        <v>18</v>
      </c>
      <c r="I1329" s="6">
        <v>44843</v>
      </c>
      <c r="J1329" s="13" t="s">
        <v>2676</v>
      </c>
      <c r="K1329" s="1" t="s">
        <v>20</v>
      </c>
      <c r="N1329" s="8"/>
      <c r="R1329" s="1"/>
      <c r="S1329" s="1">
        <v>1</v>
      </c>
    </row>
    <row r="1330" ht="36" hidden="1" customHeight="1" spans="1:19">
      <c r="A1330" s="1" t="s">
        <v>2677</v>
      </c>
      <c r="B1330" s="3" t="s">
        <v>2678</v>
      </c>
      <c r="C1330" s="4">
        <v>22427815</v>
      </c>
      <c r="D1330" s="5">
        <v>21306424.25</v>
      </c>
      <c r="E1330" s="4">
        <v>5</v>
      </c>
      <c r="F1330" s="5">
        <v>21306424.25</v>
      </c>
      <c r="H1330" s="1">
        <v>96</v>
      </c>
      <c r="I1330" s="6">
        <v>44843</v>
      </c>
      <c r="J1330" s="13" t="s">
        <v>2679</v>
      </c>
      <c r="K1330" s="1" t="s">
        <v>20</v>
      </c>
      <c r="N1330" s="8"/>
      <c r="R1330" s="1"/>
      <c r="S1330" s="1">
        <v>1</v>
      </c>
    </row>
    <row r="1331" ht="36" hidden="1" customHeight="1" spans="1:19">
      <c r="A1331" s="1" t="s">
        <v>2680</v>
      </c>
      <c r="B1331" s="3" t="s">
        <v>2681</v>
      </c>
      <c r="C1331" s="4">
        <v>14439010.8762322</v>
      </c>
      <c r="D1331" s="5">
        <v>13182816.93</v>
      </c>
      <c r="E1331" s="4">
        <v>8.7</v>
      </c>
      <c r="F1331" s="5">
        <v>13182816.93</v>
      </c>
      <c r="H1331" s="1">
        <v>62</v>
      </c>
      <c r="I1331" s="6">
        <v>44843</v>
      </c>
      <c r="J1331" s="13" t="s">
        <v>2682</v>
      </c>
      <c r="K1331" s="1" t="s">
        <v>20</v>
      </c>
      <c r="N1331" s="8"/>
      <c r="R1331" s="1"/>
      <c r="S1331" s="1">
        <v>1</v>
      </c>
    </row>
    <row r="1332" ht="36" hidden="1" customHeight="1" spans="1:19">
      <c r="A1332" s="1" t="s">
        <v>2683</v>
      </c>
      <c r="B1332" s="3" t="s">
        <v>2684</v>
      </c>
      <c r="C1332" s="4">
        <v>1135001</v>
      </c>
      <c r="D1332" s="5">
        <v>1066900.94</v>
      </c>
      <c r="E1332" s="4">
        <v>6</v>
      </c>
      <c r="F1332" s="5">
        <v>1066900.94</v>
      </c>
      <c r="H1332" s="1">
        <v>21</v>
      </c>
      <c r="I1332" s="6">
        <v>44843</v>
      </c>
      <c r="J1332" s="13" t="s">
        <v>2685</v>
      </c>
      <c r="K1332" s="1" t="s">
        <v>20</v>
      </c>
      <c r="N1332" s="8"/>
      <c r="R1332" s="1"/>
      <c r="S1332" s="1">
        <v>1</v>
      </c>
    </row>
    <row r="1333" ht="36" hidden="1" customHeight="1" spans="1:19">
      <c r="A1333" s="1" t="s">
        <v>2686</v>
      </c>
      <c r="B1333" s="3" t="s">
        <v>2687</v>
      </c>
      <c r="C1333" s="4">
        <v>36638226.9255663</v>
      </c>
      <c r="D1333" s="5">
        <v>33963636.36</v>
      </c>
      <c r="E1333" s="4">
        <v>7.3</v>
      </c>
      <c r="F1333" s="5">
        <v>33963636.36</v>
      </c>
      <c r="H1333" s="1">
        <v>137</v>
      </c>
      <c r="I1333" s="6">
        <v>44843</v>
      </c>
      <c r="J1333" s="13" t="s">
        <v>2688</v>
      </c>
      <c r="K1333" s="1" t="s">
        <v>502</v>
      </c>
      <c r="N1333" s="8"/>
      <c r="R1333" s="1"/>
      <c r="S1333" s="1">
        <v>1</v>
      </c>
    </row>
    <row r="1334" ht="36" hidden="1" customHeight="1" spans="1:19">
      <c r="A1334" s="1" t="s">
        <v>2689</v>
      </c>
      <c r="B1334" s="3" t="s">
        <v>2687</v>
      </c>
      <c r="C1334" s="4">
        <v>36638226.9255663</v>
      </c>
      <c r="D1334" s="5">
        <v>33963636.36</v>
      </c>
      <c r="E1334" s="4">
        <v>7.3</v>
      </c>
      <c r="F1334" s="5">
        <v>33963636.36</v>
      </c>
      <c r="H1334" s="1">
        <v>137</v>
      </c>
      <c r="I1334" s="6">
        <v>44843</v>
      </c>
      <c r="J1334" s="13" t="s">
        <v>2690</v>
      </c>
      <c r="K1334" s="1" t="s">
        <v>20</v>
      </c>
      <c r="N1334" s="8"/>
      <c r="R1334" s="1"/>
      <c r="S1334" s="1">
        <v>1</v>
      </c>
    </row>
    <row r="1335" ht="18.75" hidden="1" spans="1:19">
      <c r="A1335" s="1" t="s">
        <v>2691</v>
      </c>
      <c r="B1335" s="3" t="s">
        <v>2692</v>
      </c>
      <c r="C1335" s="4">
        <v>453500</v>
      </c>
      <c r="D1335" s="5">
        <v>453500</v>
      </c>
      <c r="F1335" s="5">
        <v>453500</v>
      </c>
      <c r="H1335" s="1">
        <v>3</v>
      </c>
      <c r="I1335" s="6">
        <v>44844</v>
      </c>
      <c r="J1335" s="13" t="s">
        <v>2693</v>
      </c>
      <c r="K1335" s="1" t="s">
        <v>20</v>
      </c>
      <c r="N1335" s="8"/>
      <c r="R1335" s="1"/>
      <c r="S1335" s="1">
        <v>1</v>
      </c>
    </row>
    <row r="1336" ht="18.75" hidden="1" spans="1:19">
      <c r="A1336" s="1" t="s">
        <v>2694</v>
      </c>
      <c r="B1336" s="3" t="s">
        <v>2695</v>
      </c>
      <c r="H1336" s="1">
        <v>24</v>
      </c>
      <c r="I1336" s="6">
        <v>44844</v>
      </c>
      <c r="J1336" s="13" t="s">
        <v>2696</v>
      </c>
      <c r="K1336" s="1" t="s">
        <v>20</v>
      </c>
      <c r="N1336" s="8"/>
      <c r="R1336" s="1"/>
      <c r="S1336" s="1">
        <v>1</v>
      </c>
    </row>
    <row r="1337" ht="18.75" hidden="1" spans="1:19">
      <c r="A1337" s="1" t="s">
        <v>2697</v>
      </c>
      <c r="B1337" s="3" t="s">
        <v>2698</v>
      </c>
      <c r="H1337" s="1">
        <v>4</v>
      </c>
      <c r="I1337" s="6">
        <v>44844</v>
      </c>
      <c r="J1337" s="13" t="s">
        <v>2699</v>
      </c>
      <c r="K1337" s="1" t="s">
        <v>20</v>
      </c>
      <c r="N1337" s="8"/>
      <c r="R1337" s="1"/>
      <c r="S1337" s="1">
        <v>1</v>
      </c>
    </row>
    <row r="1338" ht="18.75" hidden="1" spans="1:19">
      <c r="A1338" s="1" t="s">
        <v>2700</v>
      </c>
      <c r="B1338" s="3" t="s">
        <v>2701</v>
      </c>
      <c r="H1338" s="1">
        <v>7</v>
      </c>
      <c r="I1338" s="6">
        <v>44844</v>
      </c>
      <c r="J1338" s="13" t="s">
        <v>2702</v>
      </c>
      <c r="K1338" s="1" t="s">
        <v>20</v>
      </c>
      <c r="N1338" s="8"/>
      <c r="R1338" s="1"/>
      <c r="S1338" s="1">
        <v>1</v>
      </c>
    </row>
    <row r="1339" ht="18.75" hidden="1" spans="1:19">
      <c r="A1339" s="1" t="s">
        <v>2703</v>
      </c>
      <c r="B1339" s="3" t="s">
        <v>2704</v>
      </c>
      <c r="H1339" s="1">
        <v>5</v>
      </c>
      <c r="I1339" s="6">
        <v>44844</v>
      </c>
      <c r="J1339" s="13" t="s">
        <v>2705</v>
      </c>
      <c r="K1339" s="1" t="s">
        <v>20</v>
      </c>
      <c r="N1339" s="8"/>
      <c r="R1339" s="1"/>
      <c r="S1339" s="1">
        <v>1</v>
      </c>
    </row>
    <row r="1340" ht="36" hidden="1" customHeight="1" spans="1:19">
      <c r="A1340" s="1" t="s">
        <v>2706</v>
      </c>
      <c r="B1340" s="3" t="s">
        <v>2707</v>
      </c>
      <c r="E1340" s="4">
        <v>6.2</v>
      </c>
      <c r="H1340" s="1">
        <v>9</v>
      </c>
      <c r="I1340" s="6">
        <v>44844</v>
      </c>
      <c r="J1340" s="13" t="s">
        <v>2708</v>
      </c>
      <c r="K1340" s="1" t="s">
        <v>20</v>
      </c>
      <c r="N1340" s="8"/>
      <c r="R1340" s="1"/>
      <c r="S1340" s="1">
        <v>1</v>
      </c>
    </row>
    <row r="1341" ht="18.75" hidden="1" spans="1:19">
      <c r="A1341" s="1" t="s">
        <v>2709</v>
      </c>
      <c r="B1341" s="3" t="s">
        <v>2710</v>
      </c>
      <c r="H1341" s="1">
        <v>8</v>
      </c>
      <c r="I1341" s="6">
        <v>44845</v>
      </c>
      <c r="J1341" s="13" t="s">
        <v>2711</v>
      </c>
      <c r="K1341" s="1" t="s">
        <v>20</v>
      </c>
      <c r="N1341" s="8"/>
      <c r="R1341" s="1"/>
      <c r="S1341" s="1">
        <v>1</v>
      </c>
    </row>
    <row r="1342" ht="18.75" hidden="1" spans="1:19">
      <c r="A1342" s="1" t="s">
        <v>2712</v>
      </c>
      <c r="B1342" s="3" t="s">
        <v>2713</v>
      </c>
      <c r="H1342" s="1">
        <v>0</v>
      </c>
      <c r="I1342" s="6">
        <v>44845</v>
      </c>
      <c r="J1342" s="13" t="s">
        <v>2714</v>
      </c>
      <c r="K1342" s="1" t="s">
        <v>20</v>
      </c>
      <c r="N1342" s="8"/>
      <c r="R1342" s="1"/>
      <c r="S1342" s="1">
        <v>1</v>
      </c>
    </row>
    <row r="1343" ht="18.75" hidden="1" spans="1:19">
      <c r="A1343" s="1" t="s">
        <v>2715</v>
      </c>
      <c r="B1343" s="3" t="s">
        <v>2716</v>
      </c>
      <c r="H1343" s="1">
        <v>3</v>
      </c>
      <c r="I1343" s="6">
        <v>44845</v>
      </c>
      <c r="J1343" s="13" t="s">
        <v>2717</v>
      </c>
      <c r="K1343" s="1" t="s">
        <v>20</v>
      </c>
      <c r="N1343" s="8"/>
      <c r="R1343" s="1"/>
      <c r="S1343" s="1">
        <v>1</v>
      </c>
    </row>
    <row r="1344" ht="18.75" hidden="1" spans="1:19">
      <c r="A1344" s="1" t="s">
        <v>2718</v>
      </c>
      <c r="B1344" s="3" t="s">
        <v>2719</v>
      </c>
      <c r="H1344" s="1">
        <v>3</v>
      </c>
      <c r="I1344" s="6">
        <v>44845</v>
      </c>
      <c r="J1344" s="13" t="s">
        <v>2720</v>
      </c>
      <c r="K1344" s="1" t="s">
        <v>20</v>
      </c>
      <c r="N1344" s="8"/>
      <c r="R1344" s="1"/>
      <c r="S1344" s="1">
        <v>1</v>
      </c>
    </row>
    <row r="1345" ht="36" hidden="1" customHeight="1" spans="1:19">
      <c r="A1345" s="1" t="s">
        <v>2721</v>
      </c>
      <c r="B1345" s="3" t="s">
        <v>2722</v>
      </c>
      <c r="C1345" s="4">
        <v>28430098.6909871</v>
      </c>
      <c r="D1345" s="5">
        <v>26496851.98</v>
      </c>
      <c r="E1345" s="4">
        <v>6.8</v>
      </c>
      <c r="F1345" s="5">
        <v>26496851.98</v>
      </c>
      <c r="H1345" s="1">
        <v>124</v>
      </c>
      <c r="I1345" s="6">
        <v>44845</v>
      </c>
      <c r="J1345" s="13" t="s">
        <v>2723</v>
      </c>
      <c r="K1345" s="1" t="s">
        <v>20</v>
      </c>
      <c r="N1345" s="8"/>
      <c r="R1345" s="1"/>
      <c r="S1345" s="1">
        <v>1</v>
      </c>
    </row>
    <row r="1346" ht="36" hidden="1" customHeight="1" spans="1:19">
      <c r="A1346" s="1" t="s">
        <v>2724</v>
      </c>
      <c r="B1346" s="3" t="s">
        <v>2725</v>
      </c>
      <c r="C1346" s="4">
        <v>5948777.005291</v>
      </c>
      <c r="D1346" s="5">
        <v>5621594.27</v>
      </c>
      <c r="E1346" s="4">
        <v>5.5</v>
      </c>
      <c r="F1346" s="5">
        <v>5621594.27</v>
      </c>
      <c r="H1346" s="1">
        <v>62</v>
      </c>
      <c r="I1346" s="6">
        <v>44845</v>
      </c>
      <c r="J1346" s="13" t="s">
        <v>2726</v>
      </c>
      <c r="K1346" s="1" t="s">
        <v>20</v>
      </c>
      <c r="N1346" s="8"/>
      <c r="R1346" s="1"/>
      <c r="S1346" s="1">
        <v>1</v>
      </c>
    </row>
    <row r="1347" ht="36" hidden="1" customHeight="1" spans="1:19">
      <c r="A1347" s="1" t="s">
        <v>2727</v>
      </c>
      <c r="B1347" s="3" t="s">
        <v>2728</v>
      </c>
      <c r="C1347" s="4">
        <v>13300301.8763326</v>
      </c>
      <c r="D1347" s="5">
        <v>12475683.16</v>
      </c>
      <c r="E1347" s="4">
        <v>6.2</v>
      </c>
      <c r="F1347" s="5">
        <v>12475683.16</v>
      </c>
      <c r="H1347" s="1">
        <v>39</v>
      </c>
      <c r="I1347" s="6">
        <v>44845</v>
      </c>
      <c r="J1347" s="13" t="s">
        <v>2729</v>
      </c>
      <c r="K1347" s="1" t="s">
        <v>20</v>
      </c>
      <c r="N1347" s="8"/>
      <c r="R1347" s="1"/>
      <c r="S1347" s="1">
        <v>1</v>
      </c>
    </row>
    <row r="1348" ht="36" hidden="1" customHeight="1" spans="1:19">
      <c r="A1348" s="1" t="s">
        <v>2730</v>
      </c>
      <c r="B1348" s="3" t="s">
        <v>2722</v>
      </c>
      <c r="C1348" s="4">
        <v>28430098.6909871</v>
      </c>
      <c r="D1348" s="5">
        <v>26496851.98</v>
      </c>
      <c r="E1348" s="4">
        <v>6.8</v>
      </c>
      <c r="F1348" s="5">
        <v>26496851.98</v>
      </c>
      <c r="H1348" s="1">
        <v>124</v>
      </c>
      <c r="I1348" s="6">
        <v>44845</v>
      </c>
      <c r="J1348" s="13" t="s">
        <v>2731</v>
      </c>
      <c r="K1348" s="1" t="s">
        <v>1320</v>
      </c>
      <c r="N1348" s="8"/>
      <c r="R1348" s="1"/>
      <c r="S1348" s="1">
        <v>1</v>
      </c>
    </row>
    <row r="1349" ht="36" hidden="1" customHeight="1" spans="1:19">
      <c r="A1349" s="1" t="s">
        <v>2732</v>
      </c>
      <c r="B1349" s="3" t="s">
        <v>2733</v>
      </c>
      <c r="C1349" s="4">
        <v>18781993.7721238</v>
      </c>
      <c r="D1349" s="5">
        <v>16978922.37</v>
      </c>
      <c r="E1349" s="4">
        <v>9.6</v>
      </c>
      <c r="F1349" s="5">
        <v>16978922.37</v>
      </c>
      <c r="H1349" s="1">
        <v>401</v>
      </c>
      <c r="I1349" s="6">
        <v>44845</v>
      </c>
      <c r="J1349" s="13" t="s">
        <v>2734</v>
      </c>
      <c r="K1349" s="1" t="s">
        <v>20</v>
      </c>
      <c r="N1349" s="8"/>
      <c r="R1349" s="1"/>
      <c r="S1349" s="1">
        <v>1</v>
      </c>
    </row>
    <row r="1350" ht="36" hidden="1" customHeight="1" spans="1:19">
      <c r="A1350" s="1" t="s">
        <v>2735</v>
      </c>
      <c r="B1350" s="3" t="s">
        <v>2736</v>
      </c>
      <c r="C1350" s="4">
        <v>164000000</v>
      </c>
      <c r="D1350" s="5">
        <v>152110000</v>
      </c>
      <c r="E1350" s="4">
        <v>7.25</v>
      </c>
      <c r="F1350" s="5">
        <v>152110000</v>
      </c>
      <c r="H1350" s="1">
        <v>108</v>
      </c>
      <c r="I1350" s="6">
        <v>44845</v>
      </c>
      <c r="J1350" s="13" t="s">
        <v>2737</v>
      </c>
      <c r="K1350" s="1" t="s">
        <v>20</v>
      </c>
      <c r="N1350" s="8"/>
      <c r="R1350" s="1"/>
      <c r="S1350" s="1">
        <v>1</v>
      </c>
    </row>
    <row r="1351" ht="36" hidden="1" customHeight="1" spans="1:19">
      <c r="A1351" s="1" t="s">
        <v>2738</v>
      </c>
      <c r="B1351" s="3" t="s">
        <v>2736</v>
      </c>
      <c r="C1351" s="4">
        <v>164000000</v>
      </c>
      <c r="D1351" s="5">
        <v>152110000</v>
      </c>
      <c r="E1351" s="4">
        <v>7.25</v>
      </c>
      <c r="F1351" s="5">
        <v>152110000</v>
      </c>
      <c r="H1351" s="1">
        <v>108</v>
      </c>
      <c r="I1351" s="6">
        <v>44845</v>
      </c>
      <c r="J1351" s="13" t="s">
        <v>2739</v>
      </c>
      <c r="K1351" s="1" t="s">
        <v>20</v>
      </c>
      <c r="N1351" s="8"/>
      <c r="R1351" s="1"/>
      <c r="S1351" s="1">
        <v>1</v>
      </c>
    </row>
    <row r="1352" ht="36" hidden="1" customHeight="1" spans="1:19">
      <c r="A1352" s="1" t="s">
        <v>2740</v>
      </c>
      <c r="B1352" s="3" t="s">
        <v>2741</v>
      </c>
      <c r="C1352" s="4">
        <v>79156253.0054644</v>
      </c>
      <c r="D1352" s="5">
        <v>72427971.5</v>
      </c>
      <c r="E1352" s="4">
        <v>8.5</v>
      </c>
      <c r="F1352" s="5">
        <v>72427971.5</v>
      </c>
      <c r="H1352" s="1">
        <v>153</v>
      </c>
      <c r="I1352" s="6">
        <v>44845</v>
      </c>
      <c r="J1352" s="13" t="s">
        <v>2742</v>
      </c>
      <c r="K1352" s="1" t="s">
        <v>20</v>
      </c>
      <c r="N1352" s="8"/>
      <c r="R1352" s="1"/>
      <c r="S1352" s="1">
        <v>1</v>
      </c>
    </row>
    <row r="1353" ht="18.75" hidden="1" spans="1:19">
      <c r="A1353" s="1" t="s">
        <v>2743</v>
      </c>
      <c r="B1353" s="3" t="s">
        <v>2744</v>
      </c>
      <c r="C1353" s="4">
        <v>2070240</v>
      </c>
      <c r="D1353" s="5">
        <v>2070240</v>
      </c>
      <c r="F1353" s="5">
        <v>2070240</v>
      </c>
      <c r="H1353" s="1">
        <v>3</v>
      </c>
      <c r="I1353" s="6">
        <v>44846</v>
      </c>
      <c r="J1353" s="13" t="s">
        <v>2745</v>
      </c>
      <c r="K1353" s="1" t="s">
        <v>20</v>
      </c>
      <c r="N1353" s="8"/>
      <c r="R1353" s="1"/>
      <c r="S1353" s="1">
        <v>1</v>
      </c>
    </row>
    <row r="1354" ht="18.75" hidden="1" spans="1:19">
      <c r="A1354" s="1" t="s">
        <v>2746</v>
      </c>
      <c r="B1354" s="3" t="s">
        <v>2747</v>
      </c>
      <c r="C1354" s="4">
        <v>2070240</v>
      </c>
      <c r="D1354" s="5">
        <v>2070240</v>
      </c>
      <c r="F1354" s="5">
        <v>2070240</v>
      </c>
      <c r="H1354" s="1">
        <v>3</v>
      </c>
      <c r="I1354" s="6">
        <v>44846</v>
      </c>
      <c r="J1354" s="13" t="s">
        <v>2748</v>
      </c>
      <c r="K1354" s="1" t="s">
        <v>20</v>
      </c>
      <c r="N1354" s="8"/>
      <c r="R1354" s="1"/>
      <c r="S1354" s="1">
        <v>1</v>
      </c>
    </row>
    <row r="1355" ht="36" hidden="1" customHeight="1" spans="1:19">
      <c r="A1355" s="1" t="s">
        <v>2749</v>
      </c>
      <c r="B1355" s="3" t="s">
        <v>2750</v>
      </c>
      <c r="C1355" s="4">
        <v>21880727.1096345</v>
      </c>
      <c r="D1355" s="5">
        <v>19758296.58</v>
      </c>
      <c r="E1355" s="4">
        <v>9.7</v>
      </c>
      <c r="F1355" s="5">
        <v>19758296.58</v>
      </c>
      <c r="H1355" s="1">
        <v>165</v>
      </c>
      <c r="I1355" s="6">
        <v>44846</v>
      </c>
      <c r="J1355" s="13" t="s">
        <v>2751</v>
      </c>
      <c r="K1355" s="1" t="s">
        <v>20</v>
      </c>
      <c r="N1355" s="8"/>
      <c r="R1355" s="1"/>
      <c r="S1355" s="1">
        <v>1</v>
      </c>
    </row>
    <row r="1356" ht="36" hidden="1" customHeight="1" spans="1:19">
      <c r="A1356" s="1" t="s">
        <v>2752</v>
      </c>
      <c r="B1356" s="3" t="s">
        <v>2753</v>
      </c>
      <c r="C1356" s="4">
        <v>659273.003264417</v>
      </c>
      <c r="D1356" s="5">
        <v>605871.89</v>
      </c>
      <c r="E1356" s="4">
        <v>8.1</v>
      </c>
      <c r="F1356" s="5">
        <v>605871.89</v>
      </c>
      <c r="H1356" s="1">
        <v>12</v>
      </c>
      <c r="I1356" s="6">
        <v>44846</v>
      </c>
      <c r="J1356" s="13" t="s">
        <v>2754</v>
      </c>
      <c r="K1356" s="1" t="s">
        <v>20</v>
      </c>
      <c r="N1356" s="8"/>
      <c r="R1356" s="1"/>
      <c r="S1356" s="1">
        <v>1</v>
      </c>
    </row>
    <row r="1357" ht="36" hidden="1" customHeight="1" spans="1:19">
      <c r="A1357" s="1" t="s">
        <v>2755</v>
      </c>
      <c r="B1357" s="3" t="s">
        <v>2684</v>
      </c>
      <c r="C1357" s="4">
        <v>1135001</v>
      </c>
      <c r="D1357" s="5">
        <v>1066900.94</v>
      </c>
      <c r="E1357" s="4">
        <v>6</v>
      </c>
      <c r="F1357" s="5">
        <v>1066900.94</v>
      </c>
      <c r="H1357" s="1">
        <v>21</v>
      </c>
      <c r="I1357" s="6">
        <v>44846</v>
      </c>
      <c r="J1357" s="13" t="s">
        <v>2756</v>
      </c>
      <c r="K1357" s="1" t="s">
        <v>1265</v>
      </c>
      <c r="N1357" s="8"/>
      <c r="R1357" s="1"/>
      <c r="S1357" s="1">
        <v>1</v>
      </c>
    </row>
    <row r="1358" ht="36" hidden="1" customHeight="1" spans="1:19">
      <c r="A1358" s="1" t="s">
        <v>2757</v>
      </c>
      <c r="B1358" s="3" t="s">
        <v>2753</v>
      </c>
      <c r="C1358" s="4">
        <v>659273.003264417</v>
      </c>
      <c r="D1358" s="5">
        <v>605871.89</v>
      </c>
      <c r="E1358" s="4">
        <v>8.1</v>
      </c>
      <c r="F1358" s="5">
        <v>605871.89</v>
      </c>
      <c r="H1358" s="1">
        <v>12</v>
      </c>
      <c r="I1358" s="6">
        <v>44846</v>
      </c>
      <c r="J1358" s="13" t="s">
        <v>2758</v>
      </c>
      <c r="K1358" s="1" t="s">
        <v>1265</v>
      </c>
      <c r="N1358" s="8"/>
      <c r="R1358" s="1"/>
      <c r="S1358" s="1">
        <v>1</v>
      </c>
    </row>
    <row r="1359" ht="18.75" hidden="1" spans="1:19">
      <c r="A1359" s="1" t="s">
        <v>2759</v>
      </c>
      <c r="B1359" s="3" t="s">
        <v>2760</v>
      </c>
      <c r="H1359" s="1">
        <v>6</v>
      </c>
      <c r="I1359" s="6">
        <v>44847</v>
      </c>
      <c r="J1359" s="13" t="s">
        <v>2761</v>
      </c>
      <c r="K1359" s="1" t="s">
        <v>20</v>
      </c>
      <c r="N1359" s="8"/>
      <c r="R1359" s="1"/>
      <c r="S1359" s="1">
        <v>1</v>
      </c>
    </row>
    <row r="1360" ht="36" hidden="1" customHeight="1" spans="1:19">
      <c r="A1360" s="1" t="s">
        <v>2762</v>
      </c>
      <c r="B1360" s="3" t="s">
        <v>2763</v>
      </c>
      <c r="E1360" s="4">
        <v>8.25</v>
      </c>
      <c r="H1360" s="1">
        <v>34</v>
      </c>
      <c r="I1360" s="6">
        <v>44847</v>
      </c>
      <c r="J1360" s="13" t="s">
        <v>2764</v>
      </c>
      <c r="K1360" s="1" t="s">
        <v>20</v>
      </c>
      <c r="N1360" s="8"/>
      <c r="R1360" s="1"/>
      <c r="S1360" s="1">
        <v>1</v>
      </c>
    </row>
    <row r="1361" ht="36" hidden="1" customHeight="1" spans="1:19">
      <c r="A1361" s="1" t="s">
        <v>2765</v>
      </c>
      <c r="B1361" s="3" t="s">
        <v>2766</v>
      </c>
      <c r="C1361" s="4">
        <v>8989014.75161987</v>
      </c>
      <c r="D1361" s="5">
        <v>8323827.66</v>
      </c>
      <c r="E1361" s="4">
        <v>7.4</v>
      </c>
      <c r="F1361" s="5">
        <v>8323827.66</v>
      </c>
      <c r="H1361" s="1">
        <v>84</v>
      </c>
      <c r="I1361" s="6">
        <v>44847</v>
      </c>
      <c r="J1361" s="13" t="s">
        <v>2767</v>
      </c>
      <c r="K1361" s="1" t="s">
        <v>1320</v>
      </c>
      <c r="N1361" s="8"/>
      <c r="R1361" s="1"/>
      <c r="S1361" s="1">
        <v>1</v>
      </c>
    </row>
    <row r="1362" ht="36" hidden="1" customHeight="1" spans="1:19">
      <c r="A1362" s="1" t="s">
        <v>2768</v>
      </c>
      <c r="B1362" s="3" t="s">
        <v>2766</v>
      </c>
      <c r="C1362" s="4">
        <v>8989014.75161987</v>
      </c>
      <c r="D1362" s="5">
        <v>8323827.66</v>
      </c>
      <c r="E1362" s="4">
        <v>7.4</v>
      </c>
      <c r="F1362" s="5">
        <v>8323827.66</v>
      </c>
      <c r="H1362" s="1">
        <v>84</v>
      </c>
      <c r="I1362" s="6">
        <v>44847</v>
      </c>
      <c r="J1362" s="13" t="s">
        <v>2769</v>
      </c>
      <c r="K1362" s="1" t="s">
        <v>20</v>
      </c>
      <c r="N1362" s="8"/>
      <c r="R1362" s="1"/>
      <c r="S1362" s="1">
        <v>1</v>
      </c>
    </row>
    <row r="1363" ht="36" hidden="1" customHeight="1" spans="1:19">
      <c r="A1363" s="1" t="s">
        <v>2770</v>
      </c>
      <c r="B1363" s="3" t="s">
        <v>2763</v>
      </c>
      <c r="E1363" s="4">
        <v>8.25</v>
      </c>
      <c r="H1363" s="1">
        <v>34</v>
      </c>
      <c r="I1363" s="6">
        <v>44847</v>
      </c>
      <c r="J1363" s="13" t="s">
        <v>2771</v>
      </c>
      <c r="K1363" s="1" t="s">
        <v>20</v>
      </c>
      <c r="N1363" s="8"/>
      <c r="R1363" s="1"/>
      <c r="S1363" s="1">
        <v>1</v>
      </c>
    </row>
    <row r="1364" ht="18.75" hidden="1" spans="1:19">
      <c r="A1364" s="1" t="s">
        <v>2772</v>
      </c>
      <c r="B1364" s="3" t="s">
        <v>2773</v>
      </c>
      <c r="H1364" s="1">
        <v>10</v>
      </c>
      <c r="I1364" s="6">
        <v>44848</v>
      </c>
      <c r="J1364" s="13" t="s">
        <v>2774</v>
      </c>
      <c r="K1364" s="1" t="s">
        <v>20</v>
      </c>
      <c r="N1364" s="8"/>
      <c r="R1364" s="1"/>
      <c r="S1364" s="1">
        <v>1</v>
      </c>
    </row>
    <row r="1365" ht="18.75" hidden="1" spans="1:19">
      <c r="A1365" s="1" t="s">
        <v>2775</v>
      </c>
      <c r="B1365" s="3" t="s">
        <v>2776</v>
      </c>
      <c r="H1365" s="1">
        <v>3</v>
      </c>
      <c r="I1365" s="6">
        <v>44848</v>
      </c>
      <c r="J1365" s="13" t="s">
        <v>2777</v>
      </c>
      <c r="K1365" s="1" t="s">
        <v>20</v>
      </c>
      <c r="N1365" s="8"/>
      <c r="R1365" s="1"/>
      <c r="S1365" s="1">
        <v>1</v>
      </c>
    </row>
    <row r="1366" ht="36" hidden="1" customHeight="1" spans="1:19">
      <c r="A1366" s="1" t="s">
        <v>2778</v>
      </c>
      <c r="B1366" s="3" t="s">
        <v>2779</v>
      </c>
      <c r="C1366" s="4">
        <v>19047414</v>
      </c>
      <c r="D1366" s="5">
        <v>17904569.16</v>
      </c>
      <c r="E1366" s="4">
        <v>6</v>
      </c>
      <c r="F1366" s="5">
        <v>17904569.16</v>
      </c>
      <c r="H1366" s="1">
        <v>120</v>
      </c>
      <c r="I1366" s="6">
        <v>44848</v>
      </c>
      <c r="J1366" s="13" t="s">
        <v>2780</v>
      </c>
      <c r="K1366" s="1" t="s">
        <v>20</v>
      </c>
      <c r="N1366" s="8"/>
      <c r="R1366" s="1"/>
      <c r="S1366" s="1">
        <v>1</v>
      </c>
    </row>
    <row r="1367" ht="36" hidden="1" customHeight="1" spans="1:19">
      <c r="A1367" s="1" t="s">
        <v>2781</v>
      </c>
      <c r="B1367" s="3" t="s">
        <v>2782</v>
      </c>
      <c r="C1367" s="4">
        <v>47411850.2027748</v>
      </c>
      <c r="D1367" s="5">
        <v>44424903.64</v>
      </c>
      <c r="E1367" s="4">
        <v>6.3</v>
      </c>
      <c r="F1367" s="5">
        <v>44424903.64</v>
      </c>
      <c r="H1367" s="1">
        <v>24</v>
      </c>
      <c r="I1367" s="6">
        <v>44848</v>
      </c>
      <c r="J1367" s="13" t="s">
        <v>2783</v>
      </c>
      <c r="K1367" s="1" t="s">
        <v>1265</v>
      </c>
      <c r="N1367" s="8"/>
      <c r="R1367" s="1"/>
      <c r="S1367" s="1">
        <v>1</v>
      </c>
    </row>
    <row r="1368" ht="36" hidden="1" customHeight="1" spans="1:19">
      <c r="A1368" s="1" t="s">
        <v>2784</v>
      </c>
      <c r="B1368" s="3" t="s">
        <v>2785</v>
      </c>
      <c r="C1368" s="4">
        <v>231306139.091858</v>
      </c>
      <c r="D1368" s="5">
        <v>221591281.25</v>
      </c>
      <c r="E1368" s="4">
        <v>4.2</v>
      </c>
      <c r="F1368" s="5">
        <v>221591281.25</v>
      </c>
      <c r="H1368" s="1">
        <v>47</v>
      </c>
      <c r="I1368" s="6">
        <v>44848</v>
      </c>
      <c r="J1368" s="13" t="s">
        <v>2786</v>
      </c>
      <c r="K1368" s="1" t="s">
        <v>20</v>
      </c>
      <c r="N1368" s="8"/>
      <c r="R1368" s="1"/>
      <c r="S1368" s="1">
        <v>1</v>
      </c>
    </row>
    <row r="1369" ht="36" hidden="1" customHeight="1" spans="1:19">
      <c r="A1369" s="1" t="s">
        <v>2787</v>
      </c>
      <c r="B1369" s="3" t="s">
        <v>2782</v>
      </c>
      <c r="C1369" s="4">
        <v>47411850.2027748</v>
      </c>
      <c r="D1369" s="5">
        <v>44424903.64</v>
      </c>
      <c r="E1369" s="4">
        <v>6.3</v>
      </c>
      <c r="F1369" s="5">
        <v>44424903.64</v>
      </c>
      <c r="H1369" s="1">
        <v>24</v>
      </c>
      <c r="I1369" s="6">
        <v>44848</v>
      </c>
      <c r="J1369" s="13" t="s">
        <v>2788</v>
      </c>
      <c r="K1369" s="1" t="s">
        <v>20</v>
      </c>
      <c r="N1369" s="8"/>
      <c r="R1369" s="1"/>
      <c r="S1369" s="1">
        <v>1</v>
      </c>
    </row>
    <row r="1370" ht="36" hidden="1" customHeight="1" spans="1:19">
      <c r="A1370" s="1" t="s">
        <v>2789</v>
      </c>
      <c r="B1370" s="3" t="s">
        <v>2790</v>
      </c>
      <c r="E1370" s="4">
        <v>14.6</v>
      </c>
      <c r="H1370" s="1">
        <v>3</v>
      </c>
      <c r="I1370" s="6">
        <v>44848</v>
      </c>
      <c r="J1370" s="13" t="s">
        <v>2791</v>
      </c>
      <c r="K1370" s="1" t="s">
        <v>20</v>
      </c>
      <c r="N1370" s="8"/>
      <c r="R1370" s="1"/>
      <c r="S1370" s="1">
        <v>1</v>
      </c>
    </row>
    <row r="1371" ht="36" hidden="1" customHeight="1" spans="1:19">
      <c r="A1371" s="1" t="s">
        <v>2792</v>
      </c>
      <c r="B1371" s="3" t="s">
        <v>2793</v>
      </c>
      <c r="C1371" s="4">
        <v>5183218.8080808</v>
      </c>
      <c r="D1371" s="5">
        <v>5131386.62</v>
      </c>
      <c r="E1371" s="4">
        <v>1</v>
      </c>
      <c r="F1371" s="5">
        <v>5131386.62</v>
      </c>
      <c r="H1371" s="1">
        <v>105</v>
      </c>
      <c r="I1371" s="6">
        <v>44849</v>
      </c>
      <c r="J1371" s="13" t="s">
        <v>2794</v>
      </c>
      <c r="K1371" s="1" t="s">
        <v>20</v>
      </c>
      <c r="N1371" s="8"/>
      <c r="R1371" s="1"/>
      <c r="S1371" s="1">
        <v>1</v>
      </c>
    </row>
    <row r="1372" ht="18.75" hidden="1" spans="1:19">
      <c r="A1372" s="1" t="s">
        <v>2795</v>
      </c>
      <c r="B1372" s="3" t="s">
        <v>2796</v>
      </c>
      <c r="H1372" s="1">
        <v>9</v>
      </c>
      <c r="I1372" s="6">
        <v>44851</v>
      </c>
      <c r="J1372" s="13" t="s">
        <v>2797</v>
      </c>
      <c r="K1372" s="1" t="s">
        <v>20</v>
      </c>
      <c r="N1372" s="8"/>
      <c r="R1372" s="1"/>
      <c r="S1372" s="1">
        <v>1</v>
      </c>
    </row>
    <row r="1373" ht="18.75" hidden="1" spans="1:19">
      <c r="A1373" s="1" t="s">
        <v>2798</v>
      </c>
      <c r="B1373" s="3" t="s">
        <v>2799</v>
      </c>
      <c r="H1373" s="1">
        <v>13</v>
      </c>
      <c r="I1373" s="6">
        <v>44851</v>
      </c>
      <c r="J1373" s="13" t="s">
        <v>2800</v>
      </c>
      <c r="K1373" s="1" t="s">
        <v>20</v>
      </c>
      <c r="N1373" s="8"/>
      <c r="R1373" s="1"/>
      <c r="S1373" s="1">
        <v>1</v>
      </c>
    </row>
    <row r="1374" ht="36" hidden="1" customHeight="1" spans="1:19">
      <c r="A1374" s="1" t="s">
        <v>2801</v>
      </c>
      <c r="B1374" s="3" t="s">
        <v>2802</v>
      </c>
      <c r="C1374" s="4">
        <v>4859836.99892818</v>
      </c>
      <c r="D1374" s="5">
        <v>4534227.92</v>
      </c>
      <c r="E1374" s="4">
        <v>6.7</v>
      </c>
      <c r="F1374" s="5">
        <v>4534227.92</v>
      </c>
      <c r="H1374" s="1">
        <v>78</v>
      </c>
      <c r="I1374" s="6">
        <v>44851</v>
      </c>
      <c r="J1374" s="13" t="s">
        <v>2803</v>
      </c>
      <c r="K1374" s="1" t="s">
        <v>20</v>
      </c>
      <c r="N1374" s="8"/>
      <c r="R1374" s="1"/>
      <c r="S1374" s="1">
        <v>1</v>
      </c>
    </row>
    <row r="1375" ht="36" hidden="1" customHeight="1" spans="1:19">
      <c r="A1375" s="1" t="s">
        <v>2804</v>
      </c>
      <c r="B1375" s="3" t="s">
        <v>2802</v>
      </c>
      <c r="C1375" s="4">
        <v>4859836.99892818</v>
      </c>
      <c r="D1375" s="5">
        <v>4534227.92</v>
      </c>
      <c r="E1375" s="4">
        <v>6.7</v>
      </c>
      <c r="F1375" s="5">
        <v>4534227.92</v>
      </c>
      <c r="H1375" s="1">
        <v>78</v>
      </c>
      <c r="I1375" s="6">
        <v>44851</v>
      </c>
      <c r="J1375" s="13" t="s">
        <v>2805</v>
      </c>
      <c r="K1375" s="1" t="s">
        <v>502</v>
      </c>
      <c r="N1375" s="8"/>
      <c r="R1375" s="1"/>
      <c r="S1375" s="1">
        <v>1</v>
      </c>
    </row>
    <row r="1376" ht="18.75" hidden="1" spans="1:19">
      <c r="A1376" s="1" t="s">
        <v>2806</v>
      </c>
      <c r="B1376" s="3" t="s">
        <v>2807</v>
      </c>
      <c r="C1376" s="4">
        <v>1734720</v>
      </c>
      <c r="D1376" s="5">
        <v>1734720</v>
      </c>
      <c r="F1376" s="5">
        <v>1734720</v>
      </c>
      <c r="H1376" s="1">
        <v>3</v>
      </c>
      <c r="I1376" s="6">
        <v>44852</v>
      </c>
      <c r="J1376" s="13" t="s">
        <v>2808</v>
      </c>
      <c r="K1376" s="1" t="s">
        <v>20</v>
      </c>
      <c r="N1376" s="8"/>
      <c r="R1376" s="1"/>
      <c r="S1376" s="1">
        <v>1</v>
      </c>
    </row>
    <row r="1377" ht="18.75" hidden="1" spans="1:19">
      <c r="A1377" s="1" t="s">
        <v>2809</v>
      </c>
      <c r="B1377" s="3" t="s">
        <v>2810</v>
      </c>
      <c r="H1377" s="1">
        <v>13</v>
      </c>
      <c r="I1377" s="6">
        <v>44852</v>
      </c>
      <c r="J1377" s="13" t="s">
        <v>2811</v>
      </c>
      <c r="K1377" s="1">
        <v>6</v>
      </c>
      <c r="N1377" s="8"/>
      <c r="R1377" s="1"/>
      <c r="S1377" s="1">
        <v>1</v>
      </c>
    </row>
    <row r="1378" ht="18.75" hidden="1" spans="1:19">
      <c r="A1378" s="1" t="s">
        <v>2812</v>
      </c>
      <c r="B1378" s="3" t="s">
        <v>2813</v>
      </c>
      <c r="H1378" s="1">
        <v>3</v>
      </c>
      <c r="I1378" s="6">
        <v>44852</v>
      </c>
      <c r="J1378" s="13" t="s">
        <v>2814</v>
      </c>
      <c r="K1378" s="1" t="s">
        <v>502</v>
      </c>
      <c r="N1378" s="8"/>
      <c r="R1378" s="1"/>
      <c r="S1378" s="1">
        <v>1</v>
      </c>
    </row>
    <row r="1379" ht="18.75" hidden="1" spans="1:19">
      <c r="A1379" s="1" t="s">
        <v>2815</v>
      </c>
      <c r="B1379" s="3" t="s">
        <v>2816</v>
      </c>
      <c r="C1379" s="4">
        <v>1734720</v>
      </c>
      <c r="D1379" s="5">
        <v>1734720</v>
      </c>
      <c r="F1379" s="5">
        <v>1734720</v>
      </c>
      <c r="H1379" s="1">
        <v>3</v>
      </c>
      <c r="I1379" s="6">
        <v>44852</v>
      </c>
      <c r="J1379" s="13" t="s">
        <v>2817</v>
      </c>
      <c r="K1379" s="1" t="s">
        <v>502</v>
      </c>
      <c r="N1379" s="8"/>
      <c r="R1379" s="1"/>
      <c r="S1379" s="1">
        <v>1</v>
      </c>
    </row>
    <row r="1380" ht="36" hidden="1" customHeight="1" spans="1:19">
      <c r="A1380" s="1" t="s">
        <v>2818</v>
      </c>
      <c r="B1380" s="3" t="s">
        <v>2819</v>
      </c>
      <c r="C1380" s="4">
        <v>18233431.2826086</v>
      </c>
      <c r="D1380" s="5">
        <v>16774756.78</v>
      </c>
      <c r="E1380" s="4">
        <v>8</v>
      </c>
      <c r="F1380" s="5">
        <v>16774756.78</v>
      </c>
      <c r="H1380" s="1">
        <v>152</v>
      </c>
      <c r="I1380" s="6">
        <v>44852</v>
      </c>
      <c r="J1380" s="13" t="s">
        <v>2820</v>
      </c>
      <c r="K1380" s="1" t="s">
        <v>502</v>
      </c>
      <c r="N1380" s="8"/>
      <c r="R1380" s="1"/>
      <c r="S1380" s="1">
        <v>1</v>
      </c>
    </row>
    <row r="1381" ht="36" hidden="1" customHeight="1" spans="1:19">
      <c r="A1381" s="1" t="s">
        <v>2821</v>
      </c>
      <c r="B1381" s="3" t="s">
        <v>2822</v>
      </c>
      <c r="C1381" s="4">
        <v>12379702.9978354</v>
      </c>
      <c r="D1381" s="5">
        <v>11438845.57</v>
      </c>
      <c r="E1381" s="4">
        <v>7.6</v>
      </c>
      <c r="F1381" s="5">
        <v>11438845.57</v>
      </c>
      <c r="H1381" s="1">
        <v>107</v>
      </c>
      <c r="I1381" s="6">
        <v>44852</v>
      </c>
      <c r="J1381" s="13" t="s">
        <v>2823</v>
      </c>
      <c r="K1381" s="1" t="s">
        <v>20</v>
      </c>
      <c r="N1381" s="8"/>
      <c r="R1381" s="1"/>
      <c r="S1381" s="1">
        <v>1</v>
      </c>
    </row>
    <row r="1382" ht="36" hidden="1" customHeight="1" spans="1:19">
      <c r="A1382" s="1" t="s">
        <v>2824</v>
      </c>
      <c r="B1382" s="3" t="s">
        <v>2819</v>
      </c>
      <c r="C1382" s="4">
        <v>18233431.2826086</v>
      </c>
      <c r="D1382" s="5">
        <v>16774756.78</v>
      </c>
      <c r="E1382" s="4">
        <v>8</v>
      </c>
      <c r="F1382" s="5">
        <v>16774756.78</v>
      </c>
      <c r="H1382" s="1">
        <v>152</v>
      </c>
      <c r="I1382" s="6">
        <v>44852</v>
      </c>
      <c r="J1382" s="13" t="s">
        <v>2825</v>
      </c>
      <c r="K1382" s="1" t="s">
        <v>20</v>
      </c>
      <c r="N1382" s="8"/>
      <c r="R1382" s="1"/>
      <c r="S1382" s="1">
        <v>1</v>
      </c>
    </row>
    <row r="1383" ht="36" hidden="1" customHeight="1" spans="1:19">
      <c r="A1383" s="1" t="s">
        <v>2826</v>
      </c>
      <c r="B1383" s="3" t="s">
        <v>2827</v>
      </c>
      <c r="C1383" s="4">
        <v>48778094.3877551</v>
      </c>
      <c r="D1383" s="5">
        <v>47802532.5</v>
      </c>
      <c r="E1383" s="4">
        <v>2</v>
      </c>
      <c r="F1383" s="5">
        <v>47802532.5</v>
      </c>
      <c r="H1383" s="1">
        <v>5</v>
      </c>
      <c r="I1383" s="6">
        <v>44852</v>
      </c>
      <c r="J1383" s="13" t="s">
        <v>2828</v>
      </c>
      <c r="K1383" s="1" t="s">
        <v>20</v>
      </c>
      <c r="N1383" s="8"/>
      <c r="R1383" s="1"/>
      <c r="S1383" s="1">
        <v>1</v>
      </c>
    </row>
    <row r="1384" ht="18.75" hidden="1" spans="1:19">
      <c r="A1384" s="1" t="s">
        <v>2829</v>
      </c>
      <c r="B1384" s="3" t="s">
        <v>2830</v>
      </c>
      <c r="H1384" s="1">
        <v>5</v>
      </c>
      <c r="I1384" s="6">
        <v>44853</v>
      </c>
      <c r="J1384" s="13" t="s">
        <v>2831</v>
      </c>
      <c r="K1384" s="1" t="s">
        <v>20</v>
      </c>
      <c r="N1384" s="8"/>
      <c r="R1384" s="1"/>
      <c r="S1384" s="1">
        <v>1</v>
      </c>
    </row>
    <row r="1385" ht="36" hidden="1" customHeight="1" spans="1:19">
      <c r="A1385" s="1" t="s">
        <v>2832</v>
      </c>
      <c r="B1385" s="3" t="s">
        <v>2833</v>
      </c>
      <c r="C1385" s="4">
        <v>12437592.849099</v>
      </c>
      <c r="D1385" s="5">
        <v>11044582.45</v>
      </c>
      <c r="E1385" s="4">
        <v>11.2</v>
      </c>
      <c r="F1385" s="5">
        <v>11044582.45</v>
      </c>
      <c r="H1385" s="1">
        <v>147</v>
      </c>
      <c r="I1385" s="6">
        <v>44853</v>
      </c>
      <c r="J1385" s="13" t="s">
        <v>2834</v>
      </c>
      <c r="K1385" s="1" t="s">
        <v>20</v>
      </c>
      <c r="N1385" s="8"/>
      <c r="R1385" s="1"/>
      <c r="S1385" s="1">
        <v>1</v>
      </c>
    </row>
    <row r="1386" ht="18.75" hidden="1" spans="1:19">
      <c r="A1386" s="1" t="s">
        <v>2835</v>
      </c>
      <c r="B1386" s="3" t="s">
        <v>2836</v>
      </c>
      <c r="H1386" s="1">
        <v>7</v>
      </c>
      <c r="I1386" s="6">
        <v>44854</v>
      </c>
      <c r="J1386" s="13" t="s">
        <v>2837</v>
      </c>
      <c r="K1386" s="1" t="s">
        <v>20</v>
      </c>
      <c r="N1386" s="8"/>
      <c r="R1386" s="1"/>
      <c r="S1386" s="1">
        <v>1</v>
      </c>
    </row>
    <row r="1387" ht="36" hidden="1" customHeight="1" spans="1:19">
      <c r="A1387" s="1" t="s">
        <v>2838</v>
      </c>
      <c r="B1387" s="3" t="s">
        <v>2839</v>
      </c>
      <c r="C1387" s="4">
        <v>44028422.3737373</v>
      </c>
      <c r="D1387" s="5">
        <v>43588138.15</v>
      </c>
      <c r="E1387" s="4">
        <v>1</v>
      </c>
      <c r="F1387" s="5">
        <v>43588138.15</v>
      </c>
      <c r="H1387" s="1">
        <v>4</v>
      </c>
      <c r="I1387" s="6">
        <v>44854</v>
      </c>
      <c r="J1387" s="13" t="s">
        <v>2840</v>
      </c>
      <c r="K1387" s="1" t="s">
        <v>20</v>
      </c>
      <c r="N1387" s="8"/>
      <c r="R1387" s="1"/>
      <c r="S1387" s="1">
        <v>1</v>
      </c>
    </row>
    <row r="1388" ht="36" hidden="1" customHeight="1" spans="1:19">
      <c r="A1388" s="1" t="s">
        <v>2841</v>
      </c>
      <c r="B1388" s="3" t="s">
        <v>2842</v>
      </c>
      <c r="C1388" s="4">
        <v>17138576</v>
      </c>
      <c r="D1388" s="5">
        <v>15767489.92</v>
      </c>
      <c r="E1388" s="4">
        <v>8</v>
      </c>
      <c r="F1388" s="5">
        <v>15767489.92</v>
      </c>
      <c r="H1388" s="1">
        <v>149</v>
      </c>
      <c r="I1388" s="6">
        <v>44854</v>
      </c>
      <c r="J1388" s="13" t="s">
        <v>2843</v>
      </c>
      <c r="K1388" s="1" t="s">
        <v>20</v>
      </c>
      <c r="N1388" s="8"/>
      <c r="R1388" s="1"/>
      <c r="S1388" s="1">
        <v>1</v>
      </c>
    </row>
    <row r="1389" ht="18.75" hidden="1" spans="1:19">
      <c r="A1389" s="1" t="s">
        <v>2844</v>
      </c>
      <c r="B1389" s="3" t="s">
        <v>2845</v>
      </c>
      <c r="H1389" s="1">
        <v>7</v>
      </c>
      <c r="I1389" s="6">
        <v>44855</v>
      </c>
      <c r="J1389" s="13" t="s">
        <v>2846</v>
      </c>
      <c r="K1389" s="1" t="s">
        <v>1320</v>
      </c>
      <c r="N1389" s="8"/>
      <c r="R1389" s="1"/>
      <c r="S1389" s="1">
        <v>1</v>
      </c>
    </row>
    <row r="1390" ht="18.75" hidden="1" spans="1:19">
      <c r="A1390" s="1" t="s">
        <v>2847</v>
      </c>
      <c r="B1390" s="3" t="s">
        <v>2848</v>
      </c>
      <c r="H1390" s="1">
        <v>7</v>
      </c>
      <c r="I1390" s="6">
        <v>44855</v>
      </c>
      <c r="J1390" s="13" t="s">
        <v>2849</v>
      </c>
      <c r="K1390" s="1" t="s">
        <v>20</v>
      </c>
      <c r="N1390" s="8"/>
      <c r="R1390" s="1"/>
      <c r="S1390" s="1">
        <v>1</v>
      </c>
    </row>
    <row r="1391" ht="18.75" hidden="1" spans="1:19">
      <c r="A1391" s="1" t="s">
        <v>2850</v>
      </c>
      <c r="B1391" s="3" t="s">
        <v>2851</v>
      </c>
      <c r="H1391" s="1">
        <v>5</v>
      </c>
      <c r="I1391" s="6">
        <v>44855</v>
      </c>
      <c r="J1391" s="13" t="s">
        <v>2852</v>
      </c>
      <c r="K1391" s="1" t="s">
        <v>20</v>
      </c>
      <c r="N1391" s="8"/>
      <c r="R1391" s="1"/>
      <c r="S1391" s="1">
        <v>1</v>
      </c>
    </row>
    <row r="1392" ht="18.75" hidden="1" spans="1:19">
      <c r="A1392" s="1" t="s">
        <v>2853</v>
      </c>
      <c r="B1392" s="3" t="s">
        <v>2854</v>
      </c>
      <c r="C1392" s="4">
        <v>684300</v>
      </c>
      <c r="D1392" s="5">
        <v>684300</v>
      </c>
      <c r="F1392" s="5">
        <v>684300</v>
      </c>
      <c r="H1392" s="1">
        <v>4</v>
      </c>
      <c r="I1392" s="6">
        <v>44855</v>
      </c>
      <c r="J1392" s="13" t="s">
        <v>2855</v>
      </c>
      <c r="K1392" s="1" t="s">
        <v>20</v>
      </c>
      <c r="N1392" s="8"/>
      <c r="R1392" s="1"/>
      <c r="S1392" s="1">
        <v>1</v>
      </c>
    </row>
    <row r="1393" ht="18.75" hidden="1" spans="1:19">
      <c r="A1393" s="1" t="s">
        <v>2856</v>
      </c>
      <c r="B1393" s="3" t="s">
        <v>2857</v>
      </c>
      <c r="H1393" s="1">
        <v>3</v>
      </c>
      <c r="I1393" s="6">
        <v>44855</v>
      </c>
      <c r="J1393" s="13" t="s">
        <v>2858</v>
      </c>
      <c r="K1393" s="1" t="s">
        <v>20</v>
      </c>
      <c r="N1393" s="8"/>
      <c r="R1393" s="1"/>
      <c r="S1393" s="1">
        <v>1</v>
      </c>
    </row>
    <row r="1394" ht="18.75" hidden="1" spans="1:19">
      <c r="A1394" s="1" t="s">
        <v>2859</v>
      </c>
      <c r="B1394" s="3" t="s">
        <v>2860</v>
      </c>
      <c r="H1394" s="1">
        <v>8</v>
      </c>
      <c r="I1394" s="6">
        <v>44855</v>
      </c>
      <c r="J1394" s="13" t="s">
        <v>2861</v>
      </c>
      <c r="K1394" s="1" t="s">
        <v>1320</v>
      </c>
      <c r="N1394" s="8"/>
      <c r="R1394" s="1"/>
      <c r="S1394" s="1">
        <v>1</v>
      </c>
    </row>
    <row r="1395" ht="18.75" hidden="1" spans="1:19">
      <c r="A1395" s="1" t="s">
        <v>2862</v>
      </c>
      <c r="B1395" s="3" t="s">
        <v>2863</v>
      </c>
      <c r="H1395" s="1">
        <v>5</v>
      </c>
      <c r="I1395" s="6">
        <v>44855</v>
      </c>
      <c r="J1395" s="13" t="s">
        <v>2864</v>
      </c>
      <c r="K1395" s="1" t="s">
        <v>20</v>
      </c>
      <c r="N1395" s="8"/>
      <c r="R1395" s="1"/>
      <c r="S1395" s="1">
        <v>1</v>
      </c>
    </row>
    <row r="1396" ht="18.75" hidden="1" spans="1:19">
      <c r="A1396" s="1" t="s">
        <v>2865</v>
      </c>
      <c r="B1396" s="3" t="s">
        <v>2866</v>
      </c>
      <c r="H1396" s="1">
        <v>8</v>
      </c>
      <c r="I1396" s="6">
        <v>44855</v>
      </c>
      <c r="J1396" s="13" t="s">
        <v>2867</v>
      </c>
      <c r="K1396" s="1" t="s">
        <v>20</v>
      </c>
      <c r="N1396" s="8"/>
      <c r="R1396" s="1"/>
      <c r="S1396" s="1">
        <v>1</v>
      </c>
    </row>
    <row r="1397" ht="18.75" hidden="1" spans="1:19">
      <c r="A1397" s="1" t="s">
        <v>2868</v>
      </c>
      <c r="B1397" s="3" t="s">
        <v>2869</v>
      </c>
      <c r="H1397" s="1">
        <v>3</v>
      </c>
      <c r="I1397" s="6">
        <v>44855</v>
      </c>
      <c r="J1397" s="13" t="s">
        <v>2870</v>
      </c>
      <c r="K1397" s="1" t="s">
        <v>20</v>
      </c>
      <c r="N1397" s="8"/>
      <c r="R1397" s="1"/>
      <c r="S1397" s="1">
        <v>1</v>
      </c>
    </row>
    <row r="1398" ht="18.75" hidden="1" spans="1:19">
      <c r="A1398" s="1" t="s">
        <v>2871</v>
      </c>
      <c r="B1398" s="3" t="s">
        <v>2872</v>
      </c>
      <c r="H1398" s="1">
        <v>8</v>
      </c>
      <c r="I1398" s="6">
        <v>44855</v>
      </c>
      <c r="J1398" s="13" t="s">
        <v>2873</v>
      </c>
      <c r="K1398" s="1" t="s">
        <v>20</v>
      </c>
      <c r="N1398" s="8"/>
      <c r="R1398" s="1"/>
      <c r="S1398" s="1">
        <v>1</v>
      </c>
    </row>
    <row r="1399" ht="36" hidden="1" customHeight="1" spans="1:19">
      <c r="A1399" s="1" t="s">
        <v>2874</v>
      </c>
      <c r="B1399" s="3" t="s">
        <v>2875</v>
      </c>
      <c r="C1399" s="4">
        <v>39424299.3814433</v>
      </c>
      <c r="D1399" s="5">
        <v>38241570.4</v>
      </c>
      <c r="E1399" s="4">
        <v>3</v>
      </c>
      <c r="F1399" s="5">
        <v>38241570.4</v>
      </c>
      <c r="H1399" s="1">
        <v>11</v>
      </c>
      <c r="I1399" s="6">
        <v>44855</v>
      </c>
      <c r="J1399" s="13" t="s">
        <v>2876</v>
      </c>
      <c r="K1399" s="1" t="s">
        <v>20</v>
      </c>
      <c r="N1399" s="8"/>
      <c r="R1399" s="1"/>
      <c r="S1399" s="1">
        <v>1</v>
      </c>
    </row>
    <row r="1400" ht="36" hidden="1" customHeight="1" spans="1:19">
      <c r="A1400" s="1" t="s">
        <v>2877</v>
      </c>
      <c r="B1400" s="3" t="s">
        <v>2878</v>
      </c>
      <c r="C1400" s="4">
        <v>3972182.51916757</v>
      </c>
      <c r="D1400" s="5">
        <v>3626602.64</v>
      </c>
      <c r="E1400" s="4">
        <v>8.7</v>
      </c>
      <c r="F1400" s="5">
        <v>3626602.64</v>
      </c>
      <c r="H1400" s="1">
        <v>53</v>
      </c>
      <c r="I1400" s="6">
        <v>44855</v>
      </c>
      <c r="J1400" s="13" t="s">
        <v>2879</v>
      </c>
      <c r="K1400" s="1" t="s">
        <v>20</v>
      </c>
      <c r="N1400" s="8"/>
      <c r="R1400" s="1"/>
      <c r="S1400" s="1">
        <v>1</v>
      </c>
    </row>
    <row r="1401" ht="36" hidden="1" customHeight="1" spans="1:19">
      <c r="A1401" s="1" t="s">
        <v>2880</v>
      </c>
      <c r="B1401" s="3" t="s">
        <v>2875</v>
      </c>
      <c r="C1401" s="4">
        <v>39424299.3814433</v>
      </c>
      <c r="D1401" s="5">
        <v>38241570.4</v>
      </c>
      <c r="E1401" s="4">
        <v>3</v>
      </c>
      <c r="F1401" s="5">
        <v>38241570.4</v>
      </c>
      <c r="H1401" s="1">
        <v>11</v>
      </c>
      <c r="I1401" s="6">
        <v>44855</v>
      </c>
      <c r="J1401" s="13" t="s">
        <v>2881</v>
      </c>
      <c r="K1401" s="1" t="s">
        <v>562</v>
      </c>
      <c r="N1401" s="8"/>
      <c r="R1401" s="1"/>
      <c r="S1401" s="1">
        <v>1</v>
      </c>
    </row>
    <row r="1402" ht="36" hidden="1" customHeight="1" spans="1:19">
      <c r="A1402" s="1" t="s">
        <v>2882</v>
      </c>
      <c r="B1402" s="3" t="s">
        <v>2883</v>
      </c>
      <c r="C1402" s="4">
        <v>9843277.00322234</v>
      </c>
      <c r="D1402" s="5">
        <v>9164090.89</v>
      </c>
      <c r="E1402" s="4">
        <v>6.9</v>
      </c>
      <c r="F1402" s="5">
        <v>9164090.89</v>
      </c>
      <c r="H1402" s="1">
        <v>89</v>
      </c>
      <c r="I1402" s="6">
        <v>44855</v>
      </c>
      <c r="J1402" s="13" t="s">
        <v>2884</v>
      </c>
      <c r="K1402" s="1" t="s">
        <v>20</v>
      </c>
      <c r="N1402" s="8"/>
      <c r="R1402" s="1"/>
      <c r="S1402" s="1">
        <v>1</v>
      </c>
    </row>
    <row r="1403" ht="36" hidden="1" customHeight="1" spans="1:19">
      <c r="A1403" s="1" t="s">
        <v>2885</v>
      </c>
      <c r="B1403" s="3" t="s">
        <v>2886</v>
      </c>
      <c r="C1403" s="4">
        <v>10397932.3910614</v>
      </c>
      <c r="D1403" s="5">
        <v>9306149.49</v>
      </c>
      <c r="E1403" s="4">
        <v>10.5</v>
      </c>
      <c r="F1403" s="5">
        <v>9306149.49</v>
      </c>
      <c r="H1403" s="1">
        <v>110</v>
      </c>
      <c r="I1403" s="6">
        <v>44855</v>
      </c>
      <c r="J1403" s="13" t="s">
        <v>2887</v>
      </c>
      <c r="K1403" s="1" t="s">
        <v>20</v>
      </c>
      <c r="N1403" s="8"/>
      <c r="R1403" s="1"/>
      <c r="S1403" s="1">
        <v>1</v>
      </c>
    </row>
    <row r="1404" ht="36" hidden="1" customHeight="1" spans="1:19">
      <c r="A1404" s="1" t="s">
        <v>2888</v>
      </c>
      <c r="B1404" s="3" t="s">
        <v>2889</v>
      </c>
      <c r="E1404" s="4">
        <v>6.13</v>
      </c>
      <c r="H1404" s="1">
        <v>8</v>
      </c>
      <c r="I1404" s="6">
        <v>44855</v>
      </c>
      <c r="J1404" s="13" t="s">
        <v>2890</v>
      </c>
      <c r="K1404" s="1" t="s">
        <v>20</v>
      </c>
      <c r="N1404" s="8"/>
      <c r="R1404" s="1"/>
      <c r="S1404" s="1">
        <v>1</v>
      </c>
    </row>
    <row r="1405" ht="18.75" hidden="1" spans="1:19">
      <c r="A1405" s="1" t="s">
        <v>2891</v>
      </c>
      <c r="B1405" s="3" t="s">
        <v>2892</v>
      </c>
      <c r="H1405" s="1">
        <v>5</v>
      </c>
      <c r="I1405" s="6">
        <v>44858</v>
      </c>
      <c r="J1405" s="13" t="s">
        <v>2893</v>
      </c>
      <c r="K1405" s="1" t="s">
        <v>20</v>
      </c>
      <c r="N1405" s="8"/>
      <c r="R1405" s="1"/>
      <c r="S1405" s="1">
        <v>1</v>
      </c>
    </row>
    <row r="1406" ht="18.75" hidden="1" spans="1:19">
      <c r="A1406" s="1" t="s">
        <v>2894</v>
      </c>
      <c r="B1406" s="3" t="s">
        <v>2895</v>
      </c>
      <c r="H1406" s="1">
        <v>7</v>
      </c>
      <c r="I1406" s="6">
        <v>44858</v>
      </c>
      <c r="J1406" s="13" t="s">
        <v>2896</v>
      </c>
      <c r="K1406" s="1" t="s">
        <v>20</v>
      </c>
      <c r="N1406" s="8"/>
      <c r="R1406" s="1"/>
      <c r="S1406" s="1">
        <v>1</v>
      </c>
    </row>
    <row r="1407" ht="18.75" hidden="1" spans="1:19">
      <c r="A1407" s="1" t="s">
        <v>2897</v>
      </c>
      <c r="B1407" s="3" t="s">
        <v>2898</v>
      </c>
      <c r="H1407" s="1">
        <v>8</v>
      </c>
      <c r="I1407" s="6">
        <v>44858</v>
      </c>
      <c r="J1407" s="13" t="s">
        <v>2899</v>
      </c>
      <c r="K1407" s="1" t="s">
        <v>20</v>
      </c>
      <c r="N1407" s="8"/>
      <c r="R1407" s="1"/>
      <c r="S1407" s="1">
        <v>1</v>
      </c>
    </row>
    <row r="1408" ht="18.75" hidden="1" spans="1:19">
      <c r="A1408" s="1" t="s">
        <v>2900</v>
      </c>
      <c r="B1408" s="3" t="s">
        <v>2901</v>
      </c>
      <c r="H1408" s="1">
        <v>5</v>
      </c>
      <c r="I1408" s="6">
        <v>44858</v>
      </c>
      <c r="J1408" s="13" t="s">
        <v>2902</v>
      </c>
      <c r="K1408" s="1" t="s">
        <v>20</v>
      </c>
      <c r="N1408" s="8"/>
      <c r="R1408" s="1"/>
      <c r="S1408" s="1">
        <v>1</v>
      </c>
    </row>
    <row r="1409" ht="18.75" hidden="1" spans="1:19">
      <c r="A1409" s="1" t="s">
        <v>2903</v>
      </c>
      <c r="B1409" s="3" t="s">
        <v>2904</v>
      </c>
      <c r="H1409" s="1">
        <v>10</v>
      </c>
      <c r="I1409" s="6">
        <v>44858</v>
      </c>
      <c r="J1409" s="13" t="s">
        <v>2905</v>
      </c>
      <c r="K1409" s="1" t="s">
        <v>20</v>
      </c>
      <c r="N1409" s="8"/>
      <c r="R1409" s="1"/>
      <c r="S1409" s="1">
        <v>1</v>
      </c>
    </row>
    <row r="1410" ht="36" hidden="1" customHeight="1" spans="1:19">
      <c r="A1410" s="1" t="s">
        <v>2906</v>
      </c>
      <c r="B1410" s="3" t="s">
        <v>2907</v>
      </c>
      <c r="C1410" s="4">
        <v>12323950.9989258</v>
      </c>
      <c r="D1410" s="5">
        <v>11473598.38</v>
      </c>
      <c r="E1410" s="4">
        <v>6.9</v>
      </c>
      <c r="F1410" s="5">
        <v>11473598.38</v>
      </c>
      <c r="H1410" s="1">
        <v>136</v>
      </c>
      <c r="I1410" s="6">
        <v>44858</v>
      </c>
      <c r="J1410" s="13" t="s">
        <v>2908</v>
      </c>
      <c r="K1410" s="1" t="s">
        <v>20</v>
      </c>
      <c r="N1410" s="8"/>
      <c r="R1410" s="1"/>
      <c r="S1410" s="1">
        <v>1</v>
      </c>
    </row>
    <row r="1411" ht="36" hidden="1" customHeight="1" spans="1:19">
      <c r="A1411" s="1" t="s">
        <v>2909</v>
      </c>
      <c r="B1411" s="3" t="s">
        <v>2910</v>
      </c>
      <c r="C1411" s="4">
        <v>6489401.83406113</v>
      </c>
      <c r="D1411" s="5">
        <v>5944292.08</v>
      </c>
      <c r="E1411" s="4">
        <v>8.4</v>
      </c>
      <c r="F1411" s="5">
        <v>5944292.08</v>
      </c>
      <c r="H1411" s="1">
        <v>73</v>
      </c>
      <c r="I1411" s="6">
        <v>44858</v>
      </c>
      <c r="J1411" s="13" t="s">
        <v>2911</v>
      </c>
      <c r="K1411" s="1" t="s">
        <v>20</v>
      </c>
      <c r="N1411" s="8"/>
      <c r="R1411" s="1"/>
      <c r="S1411" s="1">
        <v>1</v>
      </c>
    </row>
    <row r="1412" ht="36" hidden="1" customHeight="1" spans="1:19">
      <c r="A1412" s="1" t="s">
        <v>2912</v>
      </c>
      <c r="B1412" s="3" t="s">
        <v>2913</v>
      </c>
      <c r="C1412" s="4">
        <v>4943762.43902439</v>
      </c>
      <c r="D1412" s="5">
        <v>4459273.72</v>
      </c>
      <c r="E1412" s="4">
        <v>9.8</v>
      </c>
      <c r="F1412" s="5">
        <v>4459273.72</v>
      </c>
      <c r="H1412" s="1">
        <v>86</v>
      </c>
      <c r="I1412" s="6">
        <v>44858</v>
      </c>
      <c r="J1412" s="13" t="s">
        <v>2914</v>
      </c>
      <c r="K1412" s="1" t="s">
        <v>20</v>
      </c>
      <c r="N1412" s="8"/>
      <c r="R1412" s="1"/>
      <c r="S1412" s="1">
        <v>1</v>
      </c>
    </row>
    <row r="1413" ht="18.75" hidden="1" spans="1:19">
      <c r="A1413" s="1" t="s">
        <v>2915</v>
      </c>
      <c r="B1413" s="3" t="s">
        <v>2916</v>
      </c>
      <c r="H1413" s="1">
        <v>4</v>
      </c>
      <c r="I1413" s="6">
        <v>44859</v>
      </c>
      <c r="J1413" s="13" t="s">
        <v>2917</v>
      </c>
      <c r="K1413" s="1" t="s">
        <v>20</v>
      </c>
      <c r="N1413" s="8"/>
      <c r="R1413" s="1"/>
      <c r="S1413" s="1">
        <v>1</v>
      </c>
    </row>
    <row r="1414" ht="18.75" hidden="1" spans="1:19">
      <c r="A1414" s="1" t="s">
        <v>2918</v>
      </c>
      <c r="B1414" s="3" t="s">
        <v>2919</v>
      </c>
      <c r="H1414" s="1">
        <v>5</v>
      </c>
      <c r="I1414" s="6">
        <v>44859</v>
      </c>
      <c r="J1414" s="13" t="s">
        <v>2920</v>
      </c>
      <c r="K1414" s="1" t="s">
        <v>20</v>
      </c>
      <c r="N1414" s="8"/>
      <c r="R1414" s="1"/>
      <c r="S1414" s="1">
        <v>1</v>
      </c>
    </row>
    <row r="1415" ht="18.75" hidden="1" spans="2:19">
      <c r="B1415" s="3" t="s">
        <v>2921</v>
      </c>
      <c r="H1415" s="1">
        <v>3</v>
      </c>
      <c r="I1415" s="6">
        <v>44859</v>
      </c>
      <c r="J1415" s="13" t="s">
        <v>2922</v>
      </c>
      <c r="K1415" s="1" t="s">
        <v>20</v>
      </c>
      <c r="N1415" s="8"/>
      <c r="R1415" s="1"/>
      <c r="S1415" s="1">
        <v>1</v>
      </c>
    </row>
    <row r="1416" ht="36" hidden="1" customHeight="1" spans="1:19">
      <c r="A1416" s="1" t="s">
        <v>2923</v>
      </c>
      <c r="B1416" s="3" t="s">
        <v>2924</v>
      </c>
      <c r="C1416" s="4">
        <v>8019392.60204081</v>
      </c>
      <c r="D1416" s="5">
        <v>7859004.75</v>
      </c>
      <c r="E1416" s="4">
        <v>2</v>
      </c>
      <c r="F1416" s="5">
        <v>7859004.75</v>
      </c>
      <c r="H1416" s="1">
        <v>5</v>
      </c>
      <c r="I1416" s="6">
        <v>44859</v>
      </c>
      <c r="J1416" s="13" t="s">
        <v>2925</v>
      </c>
      <c r="K1416" s="1" t="s">
        <v>20</v>
      </c>
      <c r="N1416" s="8"/>
      <c r="R1416" s="1"/>
      <c r="S1416" s="1">
        <v>1</v>
      </c>
    </row>
    <row r="1417" ht="18.75" hidden="1" spans="1:19">
      <c r="A1417" s="1" t="s">
        <v>2926</v>
      </c>
      <c r="B1417" s="3" t="s">
        <v>2927</v>
      </c>
      <c r="H1417" s="1">
        <v>4</v>
      </c>
      <c r="I1417" s="6">
        <v>44860</v>
      </c>
      <c r="J1417" s="13" t="s">
        <v>2928</v>
      </c>
      <c r="K1417" s="1" t="s">
        <v>20</v>
      </c>
      <c r="N1417" s="8"/>
      <c r="R1417" s="1"/>
      <c r="S1417" s="1">
        <v>1</v>
      </c>
    </row>
    <row r="1418" ht="18.75" hidden="1" spans="1:19">
      <c r="A1418" s="1" t="s">
        <v>2929</v>
      </c>
      <c r="B1418" s="3" t="s">
        <v>2930</v>
      </c>
      <c r="C1418" s="4">
        <v>2608050</v>
      </c>
      <c r="D1418" s="5">
        <v>2608050</v>
      </c>
      <c r="F1418" s="5">
        <v>2608050</v>
      </c>
      <c r="H1418" s="1">
        <v>3</v>
      </c>
      <c r="I1418" s="6">
        <v>44860</v>
      </c>
      <c r="J1418" s="13" t="s">
        <v>2931</v>
      </c>
      <c r="K1418" s="1" t="s">
        <v>20</v>
      </c>
      <c r="N1418" s="8"/>
      <c r="R1418" s="1"/>
      <c r="S1418" s="1">
        <v>1</v>
      </c>
    </row>
    <row r="1419" ht="18.75" hidden="1" spans="1:19">
      <c r="A1419" s="1" t="s">
        <v>2932</v>
      </c>
      <c r="B1419" s="3" t="s">
        <v>2933</v>
      </c>
      <c r="H1419" s="1">
        <v>8</v>
      </c>
      <c r="I1419" s="6">
        <v>44860</v>
      </c>
      <c r="J1419" s="13" t="s">
        <v>2934</v>
      </c>
      <c r="K1419" s="1" t="s">
        <v>20</v>
      </c>
      <c r="N1419" s="8"/>
      <c r="R1419" s="1"/>
      <c r="S1419" s="1">
        <v>1</v>
      </c>
    </row>
    <row r="1420" ht="36" hidden="1" customHeight="1" spans="1:19">
      <c r="A1420" s="1" t="s">
        <v>2935</v>
      </c>
      <c r="B1420" s="3" t="s">
        <v>2936</v>
      </c>
      <c r="C1420" s="4">
        <v>14665003.5163551</v>
      </c>
      <c r="D1420" s="5">
        <v>12553243.01</v>
      </c>
      <c r="E1420" s="4">
        <v>14.4</v>
      </c>
      <c r="F1420" s="5">
        <v>12553243.01</v>
      </c>
      <c r="H1420" s="1">
        <v>141</v>
      </c>
      <c r="I1420" s="6">
        <v>44860</v>
      </c>
      <c r="J1420" s="13" t="s">
        <v>2937</v>
      </c>
      <c r="K1420" s="1" t="s">
        <v>20</v>
      </c>
      <c r="N1420" s="8"/>
      <c r="R1420" s="1"/>
      <c r="S1420" s="1">
        <v>1</v>
      </c>
    </row>
    <row r="1421" ht="36" hidden="1" customHeight="1" spans="1:19">
      <c r="A1421" s="1" t="s">
        <v>2938</v>
      </c>
      <c r="B1421" s="3" t="s">
        <v>2939</v>
      </c>
      <c r="C1421" s="4">
        <v>324221724.284199</v>
      </c>
      <c r="D1421" s="5">
        <v>305741086</v>
      </c>
      <c r="E1421" s="4">
        <v>5.7</v>
      </c>
      <c r="F1421" s="5">
        <v>305741086</v>
      </c>
      <c r="H1421" s="1">
        <v>53</v>
      </c>
      <c r="I1421" s="6">
        <v>44860</v>
      </c>
      <c r="J1421" s="13" t="s">
        <v>2940</v>
      </c>
      <c r="K1421" s="1" t="s">
        <v>20</v>
      </c>
      <c r="N1421" s="8"/>
      <c r="R1421" s="1"/>
      <c r="S1421" s="1">
        <v>1</v>
      </c>
    </row>
    <row r="1422" ht="36" hidden="1" customHeight="1" spans="1:19">
      <c r="A1422" s="1" t="s">
        <v>2941</v>
      </c>
      <c r="B1422" s="3" t="s">
        <v>1639</v>
      </c>
      <c r="C1422" s="4">
        <v>7732533.9976825</v>
      </c>
      <c r="D1422" s="5">
        <v>6673176.84</v>
      </c>
      <c r="E1422" s="4">
        <v>13.7</v>
      </c>
      <c r="F1422" s="5">
        <v>6673176.84</v>
      </c>
      <c r="H1422" s="1">
        <v>159</v>
      </c>
      <c r="I1422" s="6">
        <v>44860</v>
      </c>
      <c r="J1422" s="13" t="s">
        <v>2942</v>
      </c>
      <c r="K1422" s="1" t="s">
        <v>502</v>
      </c>
      <c r="N1422" s="8"/>
      <c r="R1422" s="1"/>
      <c r="S1422" s="1">
        <v>1</v>
      </c>
    </row>
    <row r="1423" ht="18.75" hidden="1" spans="1:19">
      <c r="A1423" s="1" t="s">
        <v>2943</v>
      </c>
      <c r="B1423" s="3" t="s">
        <v>2944</v>
      </c>
      <c r="H1423" s="1">
        <v>4</v>
      </c>
      <c r="I1423" s="6">
        <v>44861</v>
      </c>
      <c r="J1423" s="13" t="s">
        <v>2945</v>
      </c>
      <c r="K1423" s="1" t="s">
        <v>20</v>
      </c>
      <c r="N1423" s="8"/>
      <c r="R1423" s="1"/>
      <c r="S1423" s="1">
        <v>1</v>
      </c>
    </row>
    <row r="1424" ht="18.75" hidden="1" spans="1:19">
      <c r="A1424" s="1" t="s">
        <v>2946</v>
      </c>
      <c r="B1424" s="3" t="s">
        <v>2947</v>
      </c>
      <c r="H1424" s="1">
        <v>9</v>
      </c>
      <c r="I1424" s="6">
        <v>44861</v>
      </c>
      <c r="J1424" s="13" t="s">
        <v>2948</v>
      </c>
      <c r="K1424" s="1" t="s">
        <v>20</v>
      </c>
      <c r="N1424" s="8"/>
      <c r="R1424" s="1"/>
      <c r="S1424" s="1">
        <v>1</v>
      </c>
    </row>
    <row r="1425" ht="18.75" hidden="1" spans="1:19">
      <c r="A1425" s="1" t="s">
        <v>2949</v>
      </c>
      <c r="B1425" s="3" t="s">
        <v>2950</v>
      </c>
      <c r="H1425" s="1">
        <v>4</v>
      </c>
      <c r="I1425" s="6">
        <v>44861</v>
      </c>
      <c r="J1425" s="13" t="s">
        <v>2951</v>
      </c>
      <c r="K1425" s="1" t="s">
        <v>20</v>
      </c>
      <c r="N1425" s="8"/>
      <c r="R1425" s="1"/>
      <c r="S1425" s="1">
        <v>1</v>
      </c>
    </row>
    <row r="1426" ht="18.75" hidden="1" spans="1:19">
      <c r="A1426" s="1" t="s">
        <v>2952</v>
      </c>
      <c r="B1426" s="3" t="s">
        <v>2953</v>
      </c>
      <c r="H1426" s="1">
        <v>5</v>
      </c>
      <c r="I1426" s="6">
        <v>44862</v>
      </c>
      <c r="J1426" s="13" t="s">
        <v>2954</v>
      </c>
      <c r="K1426" s="1" t="s">
        <v>20</v>
      </c>
      <c r="N1426" s="8"/>
      <c r="R1426" s="1"/>
      <c r="S1426" s="1">
        <v>1</v>
      </c>
    </row>
    <row r="1427" ht="18.75" hidden="1" spans="1:19">
      <c r="A1427" s="1" t="s">
        <v>2955</v>
      </c>
      <c r="B1427" s="3" t="s">
        <v>2956</v>
      </c>
      <c r="H1427" s="1">
        <v>110</v>
      </c>
      <c r="I1427" s="6">
        <v>44865</v>
      </c>
      <c r="J1427" s="13" t="s">
        <v>2957</v>
      </c>
      <c r="K1427" s="1" t="s">
        <v>20</v>
      </c>
      <c r="N1427" s="8"/>
      <c r="R1427" s="1"/>
      <c r="S1427" s="1">
        <v>1</v>
      </c>
    </row>
    <row r="1428" ht="18.75" hidden="1" spans="1:19">
      <c r="A1428" s="1" t="s">
        <v>2958</v>
      </c>
      <c r="B1428" s="3" t="s">
        <v>2959</v>
      </c>
      <c r="H1428" s="1">
        <v>3</v>
      </c>
      <c r="I1428" s="6">
        <v>44865</v>
      </c>
      <c r="J1428" s="13" t="s">
        <v>2960</v>
      </c>
      <c r="K1428" s="1" t="s">
        <v>20</v>
      </c>
      <c r="N1428" s="8"/>
      <c r="R1428" s="1"/>
      <c r="S1428" s="1">
        <v>1</v>
      </c>
    </row>
    <row r="1429" ht="18.75" hidden="1" spans="1:19">
      <c r="A1429" s="1" t="s">
        <v>2961</v>
      </c>
      <c r="B1429" s="3" t="s">
        <v>2962</v>
      </c>
      <c r="H1429" s="1">
        <v>8</v>
      </c>
      <c r="I1429" s="6">
        <v>44865</v>
      </c>
      <c r="J1429" s="13" t="s">
        <v>2963</v>
      </c>
      <c r="K1429" s="1" t="s">
        <v>20</v>
      </c>
      <c r="N1429" s="8"/>
      <c r="R1429" s="1"/>
      <c r="S1429" s="1">
        <v>1</v>
      </c>
    </row>
    <row r="1430" ht="36" hidden="1" customHeight="1" spans="1:19">
      <c r="A1430" s="1" t="s">
        <v>2964</v>
      </c>
      <c r="B1430" s="3" t="s">
        <v>2965</v>
      </c>
      <c r="C1430" s="4">
        <v>10309549.413646</v>
      </c>
      <c r="D1430" s="5">
        <v>9670357.35</v>
      </c>
      <c r="E1430" s="4">
        <v>6.2</v>
      </c>
      <c r="F1430" s="5">
        <v>9670357.35</v>
      </c>
      <c r="H1430" s="1">
        <v>94</v>
      </c>
      <c r="I1430" s="6">
        <v>44865</v>
      </c>
      <c r="J1430" s="13" t="s">
        <v>2966</v>
      </c>
      <c r="K1430" s="1" t="s">
        <v>20</v>
      </c>
      <c r="N1430" s="8"/>
      <c r="R1430" s="1"/>
      <c r="S1430" s="1">
        <v>1</v>
      </c>
    </row>
    <row r="1431" ht="36" hidden="1" customHeight="1" spans="1:19">
      <c r="A1431" s="1" t="s">
        <v>2967</v>
      </c>
      <c r="B1431" s="3" t="s">
        <v>2965</v>
      </c>
      <c r="C1431" s="4">
        <v>10309549.413646</v>
      </c>
      <c r="D1431" s="5">
        <v>9670357.35</v>
      </c>
      <c r="E1431" s="4">
        <v>6.2</v>
      </c>
      <c r="F1431" s="5">
        <v>9670357.35</v>
      </c>
      <c r="H1431" s="1">
        <v>94</v>
      </c>
      <c r="I1431" s="6">
        <v>44865</v>
      </c>
      <c r="J1431" s="13" t="s">
        <v>2968</v>
      </c>
      <c r="K1431" s="1" t="s">
        <v>1320</v>
      </c>
      <c r="N1431" s="8"/>
      <c r="R1431" s="1"/>
      <c r="S1431" s="1">
        <v>1</v>
      </c>
    </row>
    <row r="1432" ht="18.75" hidden="1" spans="1:19">
      <c r="A1432" s="1" t="s">
        <v>2969</v>
      </c>
      <c r="B1432" s="3" t="s">
        <v>2970</v>
      </c>
      <c r="H1432" s="1">
        <v>12</v>
      </c>
      <c r="I1432" s="6">
        <v>44866</v>
      </c>
      <c r="J1432" s="13" t="s">
        <v>2971</v>
      </c>
      <c r="K1432" s="1" t="s">
        <v>20</v>
      </c>
      <c r="N1432" s="8"/>
      <c r="R1432" s="1"/>
      <c r="S1432" s="1">
        <v>1</v>
      </c>
    </row>
    <row r="1433" ht="18.75" hidden="1" spans="1:19">
      <c r="A1433" s="1" t="s">
        <v>2972</v>
      </c>
      <c r="B1433" s="3" t="s">
        <v>2973</v>
      </c>
      <c r="C1433" s="4">
        <v>1070000</v>
      </c>
      <c r="D1433" s="5">
        <v>1070000</v>
      </c>
      <c r="F1433" s="5">
        <v>1070000</v>
      </c>
      <c r="H1433" s="1">
        <v>3</v>
      </c>
      <c r="I1433" s="6">
        <v>44866</v>
      </c>
      <c r="J1433" s="13" t="s">
        <v>2974</v>
      </c>
      <c r="K1433" s="1" t="s">
        <v>20</v>
      </c>
      <c r="N1433" s="8"/>
      <c r="R1433" s="1"/>
      <c r="S1433" s="1">
        <v>1</v>
      </c>
    </row>
    <row r="1434" ht="36" hidden="1" customHeight="1" spans="1:19">
      <c r="A1434" s="1" t="s">
        <v>2975</v>
      </c>
      <c r="B1434" s="3" t="s">
        <v>2976</v>
      </c>
      <c r="C1434" s="4">
        <v>63813028.370044</v>
      </c>
      <c r="D1434" s="5">
        <v>57942229.76</v>
      </c>
      <c r="E1434" s="4">
        <v>9.2</v>
      </c>
      <c r="F1434" s="5">
        <v>57942229.76</v>
      </c>
      <c r="H1434" s="1">
        <v>21</v>
      </c>
      <c r="I1434" s="6">
        <v>44866</v>
      </c>
      <c r="J1434" s="13" t="s">
        <v>2977</v>
      </c>
      <c r="K1434" s="1" t="s">
        <v>20</v>
      </c>
      <c r="N1434" s="8"/>
      <c r="R1434" s="1"/>
      <c r="S1434" s="1">
        <v>1</v>
      </c>
    </row>
    <row r="1435" ht="36" hidden="1" customHeight="1" spans="1:19">
      <c r="A1435" s="1" t="s">
        <v>2978</v>
      </c>
      <c r="B1435" s="3" t="s">
        <v>2979</v>
      </c>
      <c r="C1435" s="4">
        <v>7568106.60944206</v>
      </c>
      <c r="D1435" s="5">
        <v>7053475.36</v>
      </c>
      <c r="E1435" s="4">
        <v>6.8</v>
      </c>
      <c r="F1435" s="5">
        <v>7053475.36</v>
      </c>
      <c r="H1435" s="1">
        <v>197</v>
      </c>
      <c r="I1435" s="6">
        <v>44866</v>
      </c>
      <c r="J1435" s="13" t="s">
        <v>2980</v>
      </c>
      <c r="K1435" s="1" t="s">
        <v>20</v>
      </c>
      <c r="N1435" s="8"/>
      <c r="R1435" s="1"/>
      <c r="S1435" s="1">
        <v>1</v>
      </c>
    </row>
    <row r="1436" ht="36" hidden="1" customHeight="1" spans="1:19">
      <c r="A1436" s="1" t="s">
        <v>2981</v>
      </c>
      <c r="B1436" s="3" t="s">
        <v>2982</v>
      </c>
      <c r="C1436" s="4">
        <v>3931690</v>
      </c>
      <c r="D1436" s="5">
        <v>3680061.84</v>
      </c>
      <c r="E1436" s="4">
        <v>6.4</v>
      </c>
      <c r="F1436" s="5">
        <v>3680061.84</v>
      </c>
      <c r="H1436" s="1">
        <v>86</v>
      </c>
      <c r="I1436" s="6">
        <v>44866</v>
      </c>
      <c r="J1436" s="13" t="s">
        <v>2983</v>
      </c>
      <c r="K1436" s="1" t="s">
        <v>20</v>
      </c>
      <c r="N1436" s="8"/>
      <c r="R1436" s="1"/>
      <c r="S1436" s="1">
        <v>1</v>
      </c>
    </row>
    <row r="1437" ht="18.75" hidden="1" spans="1:19">
      <c r="A1437" s="1" t="s">
        <v>2984</v>
      </c>
      <c r="B1437" s="3" t="s">
        <v>2985</v>
      </c>
      <c r="H1437" s="1">
        <v>11</v>
      </c>
      <c r="I1437" s="6">
        <v>44867</v>
      </c>
      <c r="J1437" s="13" t="s">
        <v>2986</v>
      </c>
      <c r="K1437" s="1" t="s">
        <v>20</v>
      </c>
      <c r="N1437" s="8"/>
      <c r="R1437" s="1"/>
      <c r="S1437" s="1">
        <v>1</v>
      </c>
    </row>
    <row r="1438" ht="18.75" hidden="1" spans="1:19">
      <c r="A1438" s="1" t="s">
        <v>2987</v>
      </c>
      <c r="B1438" s="3" t="s">
        <v>2988</v>
      </c>
      <c r="H1438" s="1">
        <v>6</v>
      </c>
      <c r="I1438" s="6">
        <v>44867</v>
      </c>
      <c r="J1438" s="13" t="s">
        <v>2989</v>
      </c>
      <c r="K1438" s="1" t="s">
        <v>20</v>
      </c>
      <c r="N1438" s="8"/>
      <c r="R1438" s="1"/>
      <c r="S1438" s="1">
        <v>1</v>
      </c>
    </row>
    <row r="1439" ht="36" hidden="1" customHeight="1" spans="1:19">
      <c r="A1439" s="1" t="s">
        <v>2990</v>
      </c>
      <c r="B1439" s="3" t="s">
        <v>2833</v>
      </c>
      <c r="C1439" s="4">
        <v>12437592.849099</v>
      </c>
      <c r="D1439" s="5">
        <v>11044582.45</v>
      </c>
      <c r="E1439" s="4">
        <v>11.2</v>
      </c>
      <c r="F1439" s="5">
        <v>11044582.45</v>
      </c>
      <c r="H1439" s="1">
        <v>147</v>
      </c>
      <c r="I1439" s="6">
        <v>44867</v>
      </c>
      <c r="J1439" s="13" t="s">
        <v>2991</v>
      </c>
      <c r="K1439" s="1" t="s">
        <v>502</v>
      </c>
      <c r="N1439" s="8"/>
      <c r="R1439" s="1"/>
      <c r="S1439" s="1">
        <v>1</v>
      </c>
    </row>
    <row r="1440" ht="36" hidden="1" customHeight="1" spans="1:19">
      <c r="A1440" s="1" t="s">
        <v>2992</v>
      </c>
      <c r="B1440" s="3" t="s">
        <v>2842</v>
      </c>
      <c r="C1440" s="4">
        <v>17138576</v>
      </c>
      <c r="D1440" s="5">
        <v>15767489.92</v>
      </c>
      <c r="E1440" s="4">
        <v>8</v>
      </c>
      <c r="F1440" s="5">
        <v>15767489.92</v>
      </c>
      <c r="H1440" s="1">
        <v>149</v>
      </c>
      <c r="I1440" s="6">
        <v>44867</v>
      </c>
      <c r="J1440" s="13" t="s">
        <v>2993</v>
      </c>
      <c r="K1440" s="1" t="s">
        <v>502</v>
      </c>
      <c r="N1440" s="8"/>
      <c r="R1440" s="1"/>
      <c r="S1440" s="1">
        <v>1</v>
      </c>
    </row>
    <row r="1441" ht="18.75" hidden="1" spans="1:19">
      <c r="A1441" s="1" t="s">
        <v>2994</v>
      </c>
      <c r="B1441" s="3" t="s">
        <v>2995</v>
      </c>
      <c r="H1441" s="1">
        <v>3</v>
      </c>
      <c r="I1441" s="6">
        <v>44868</v>
      </c>
      <c r="J1441" s="13" t="s">
        <v>2996</v>
      </c>
      <c r="K1441" s="1" t="s">
        <v>20</v>
      </c>
      <c r="N1441" s="8"/>
      <c r="R1441" s="1"/>
      <c r="S1441" s="1">
        <v>1</v>
      </c>
    </row>
    <row r="1442" ht="18.75" hidden="1" spans="1:19">
      <c r="A1442" s="1" t="s">
        <v>2997</v>
      </c>
      <c r="B1442" s="3" t="s">
        <v>2998</v>
      </c>
      <c r="C1442" s="4">
        <v>1938500</v>
      </c>
      <c r="D1442" s="5">
        <v>1938500</v>
      </c>
      <c r="F1442" s="5">
        <v>1938500</v>
      </c>
      <c r="H1442" s="1">
        <v>3</v>
      </c>
      <c r="I1442" s="6">
        <v>44868</v>
      </c>
      <c r="J1442" s="13" t="s">
        <v>2999</v>
      </c>
      <c r="K1442" s="1" t="s">
        <v>20</v>
      </c>
      <c r="N1442" s="8"/>
      <c r="R1442" s="1"/>
      <c r="S1442" s="1">
        <v>1</v>
      </c>
    </row>
    <row r="1443" ht="18.75" hidden="1" spans="1:19">
      <c r="A1443" s="1" t="s">
        <v>2671</v>
      </c>
      <c r="B1443" s="3" t="s">
        <v>3000</v>
      </c>
      <c r="C1443" s="4">
        <v>1938500</v>
      </c>
      <c r="D1443" s="5">
        <v>1938500</v>
      </c>
      <c r="F1443" s="5">
        <v>1938500</v>
      </c>
      <c r="H1443" s="1">
        <v>3</v>
      </c>
      <c r="I1443" s="6">
        <v>44868</v>
      </c>
      <c r="J1443" s="13" t="s">
        <v>3001</v>
      </c>
      <c r="K1443" s="1" t="s">
        <v>1320</v>
      </c>
      <c r="N1443" s="8"/>
      <c r="R1443" s="1"/>
      <c r="S1443" s="1">
        <v>1</v>
      </c>
    </row>
    <row r="1444" ht="18.75" hidden="1" spans="1:19">
      <c r="A1444" s="1" t="s">
        <v>3002</v>
      </c>
      <c r="B1444" s="3" t="s">
        <v>3003</v>
      </c>
      <c r="H1444" s="1">
        <v>3</v>
      </c>
      <c r="I1444" s="6">
        <v>44868</v>
      </c>
      <c r="J1444" s="13" t="s">
        <v>3004</v>
      </c>
      <c r="K1444" s="1" t="s">
        <v>20</v>
      </c>
      <c r="N1444" s="8"/>
      <c r="R1444" s="1"/>
      <c r="S1444" s="1">
        <v>1</v>
      </c>
    </row>
    <row r="1445" ht="36" hidden="1" customHeight="1" spans="1:19">
      <c r="A1445" s="1" t="s">
        <v>3005</v>
      </c>
      <c r="B1445" s="3" t="s">
        <v>3006</v>
      </c>
      <c r="C1445" s="4">
        <v>37755571.9977924</v>
      </c>
      <c r="D1445" s="5">
        <v>34206548.23</v>
      </c>
      <c r="E1445" s="4">
        <v>9.4</v>
      </c>
      <c r="F1445" s="5">
        <v>34206548.23</v>
      </c>
      <c r="H1445" s="1">
        <v>26</v>
      </c>
      <c r="I1445" s="6">
        <v>44868</v>
      </c>
      <c r="J1445" s="13" t="s">
        <v>3007</v>
      </c>
      <c r="K1445" s="1" t="s">
        <v>20</v>
      </c>
      <c r="N1445" s="8"/>
      <c r="R1445" s="1"/>
      <c r="S1445" s="1">
        <v>1</v>
      </c>
    </row>
    <row r="1446" ht="36" hidden="1" customHeight="1" spans="1:19">
      <c r="A1446" s="1" t="s">
        <v>3008</v>
      </c>
      <c r="B1446" s="3" t="s">
        <v>3006</v>
      </c>
      <c r="C1446" s="4">
        <v>37755571.9977924</v>
      </c>
      <c r="D1446" s="5">
        <v>34206548.23</v>
      </c>
      <c r="E1446" s="4">
        <v>9.4</v>
      </c>
      <c r="F1446" s="5">
        <v>34206548.23</v>
      </c>
      <c r="H1446" s="1">
        <v>26</v>
      </c>
      <c r="I1446" s="6">
        <v>44868</v>
      </c>
      <c r="J1446" s="13" t="s">
        <v>3009</v>
      </c>
      <c r="K1446" s="1" t="s">
        <v>1320</v>
      </c>
      <c r="N1446" s="8"/>
      <c r="R1446" s="1"/>
      <c r="S1446" s="1">
        <v>1</v>
      </c>
    </row>
    <row r="1447" ht="36" hidden="1" customHeight="1" spans="1:19">
      <c r="A1447" s="1" t="s">
        <v>3010</v>
      </c>
      <c r="B1447" s="3" t="s">
        <v>3011</v>
      </c>
      <c r="C1447" s="4">
        <v>11597175.0053821</v>
      </c>
      <c r="D1447" s="5">
        <v>10773775.58</v>
      </c>
      <c r="E1447" s="4">
        <v>7.1</v>
      </c>
      <c r="F1447" s="5">
        <v>10773775.58</v>
      </c>
      <c r="H1447" s="1">
        <v>0</v>
      </c>
      <c r="I1447" s="6">
        <v>44868</v>
      </c>
      <c r="J1447" s="13" t="s">
        <v>3012</v>
      </c>
      <c r="K1447" s="1" t="s">
        <v>20</v>
      </c>
      <c r="N1447" s="8"/>
      <c r="R1447" s="1"/>
      <c r="S1447" s="1">
        <v>1</v>
      </c>
    </row>
    <row r="1448" ht="18.75" hidden="1" spans="1:19">
      <c r="A1448" s="1" t="s">
        <v>3013</v>
      </c>
      <c r="B1448" s="3" t="s">
        <v>3014</v>
      </c>
      <c r="C1448" s="4">
        <v>1722449</v>
      </c>
      <c r="D1448" s="5">
        <v>1722449</v>
      </c>
      <c r="F1448" s="5">
        <v>1722449</v>
      </c>
      <c r="H1448" s="1">
        <v>3</v>
      </c>
      <c r="I1448" s="6">
        <v>44869</v>
      </c>
      <c r="J1448" s="13" t="s">
        <v>3015</v>
      </c>
      <c r="K1448" s="1" t="s">
        <v>1320</v>
      </c>
      <c r="N1448" s="8"/>
      <c r="R1448" s="1"/>
      <c r="S1448" s="1">
        <v>1</v>
      </c>
    </row>
    <row r="1449" ht="18.75" hidden="1" spans="1:19">
      <c r="A1449" s="1" t="s">
        <v>3016</v>
      </c>
      <c r="B1449" s="3" t="s">
        <v>3017</v>
      </c>
      <c r="C1449" s="4">
        <v>1722449</v>
      </c>
      <c r="D1449" s="5">
        <v>1722449</v>
      </c>
      <c r="F1449" s="5">
        <v>1722449</v>
      </c>
      <c r="H1449" s="1">
        <v>3</v>
      </c>
      <c r="I1449" s="6">
        <v>44869</v>
      </c>
      <c r="J1449" s="13" t="s">
        <v>3018</v>
      </c>
      <c r="K1449" s="1" t="s">
        <v>20</v>
      </c>
      <c r="N1449" s="8"/>
      <c r="R1449" s="1"/>
      <c r="S1449" s="1">
        <v>1</v>
      </c>
    </row>
    <row r="1450" ht="18.75" hidden="1" spans="1:19">
      <c r="A1450" s="1" t="s">
        <v>3019</v>
      </c>
      <c r="B1450" s="3" t="s">
        <v>3020</v>
      </c>
      <c r="H1450" s="1">
        <v>9</v>
      </c>
      <c r="I1450" s="6">
        <v>44869</v>
      </c>
      <c r="J1450" s="13" t="s">
        <v>3021</v>
      </c>
      <c r="K1450" s="1" t="s">
        <v>20</v>
      </c>
      <c r="N1450" s="8"/>
      <c r="R1450" s="1"/>
      <c r="S1450" s="1">
        <v>1</v>
      </c>
    </row>
    <row r="1451" ht="18.75" hidden="1" spans="1:19">
      <c r="A1451" s="1" t="s">
        <v>3022</v>
      </c>
      <c r="B1451" s="3" t="s">
        <v>3023</v>
      </c>
      <c r="H1451" s="1">
        <v>26</v>
      </c>
      <c r="I1451" s="6">
        <v>44869</v>
      </c>
      <c r="J1451" s="13" t="s">
        <v>3024</v>
      </c>
      <c r="K1451" s="1" t="s">
        <v>20</v>
      </c>
      <c r="N1451" s="8"/>
      <c r="R1451" s="1"/>
      <c r="S1451" s="1">
        <v>1</v>
      </c>
    </row>
    <row r="1452" ht="18.75" hidden="1" spans="1:19">
      <c r="A1452" s="1" t="s">
        <v>3025</v>
      </c>
      <c r="B1452" s="3" t="s">
        <v>3026</v>
      </c>
      <c r="H1452" s="1">
        <v>3</v>
      </c>
      <c r="I1452" s="6">
        <v>44869</v>
      </c>
      <c r="J1452" s="13" t="s">
        <v>3027</v>
      </c>
      <c r="K1452" s="1" t="s">
        <v>20</v>
      </c>
      <c r="N1452" s="8"/>
      <c r="R1452" s="1"/>
      <c r="S1452" s="1">
        <v>1</v>
      </c>
    </row>
    <row r="1453" ht="36" hidden="1" customHeight="1" spans="1:19">
      <c r="A1453" s="1" t="s">
        <v>3028</v>
      </c>
      <c r="B1453" s="3" t="s">
        <v>3029</v>
      </c>
      <c r="C1453" s="4">
        <v>21219281.6740576</v>
      </c>
      <c r="D1453" s="5">
        <v>19139792.07</v>
      </c>
      <c r="E1453" s="4">
        <v>9.8</v>
      </c>
      <c r="F1453" s="5">
        <v>19139792.07</v>
      </c>
      <c r="H1453" s="1">
        <v>148</v>
      </c>
      <c r="I1453" s="6">
        <v>44869</v>
      </c>
      <c r="J1453" s="13" t="s">
        <v>3030</v>
      </c>
      <c r="K1453" s="1" t="s">
        <v>20</v>
      </c>
      <c r="N1453" s="8"/>
      <c r="R1453" s="1"/>
      <c r="S1453" s="1">
        <v>1</v>
      </c>
    </row>
    <row r="1454" ht="18.75" hidden="1" spans="1:19">
      <c r="A1454" s="1" t="s">
        <v>3031</v>
      </c>
      <c r="B1454" s="3" t="s">
        <v>3032</v>
      </c>
      <c r="H1454" s="1">
        <v>7</v>
      </c>
      <c r="I1454" s="6">
        <v>44872</v>
      </c>
      <c r="J1454" s="13" t="s">
        <v>3033</v>
      </c>
      <c r="K1454" s="1" t="s">
        <v>20</v>
      </c>
      <c r="N1454" s="8"/>
      <c r="R1454" s="1"/>
      <c r="S1454" s="1">
        <v>1</v>
      </c>
    </row>
    <row r="1455" ht="18.75" hidden="1" spans="1:19">
      <c r="A1455" s="1" t="s">
        <v>3034</v>
      </c>
      <c r="B1455" s="3" t="s">
        <v>3035</v>
      </c>
      <c r="C1455" s="4">
        <v>2896631</v>
      </c>
      <c r="D1455" s="5">
        <v>2896631</v>
      </c>
      <c r="F1455" s="5">
        <v>2896631</v>
      </c>
      <c r="H1455" s="1">
        <v>3</v>
      </c>
      <c r="I1455" s="6">
        <v>44873</v>
      </c>
      <c r="J1455" s="13" t="s">
        <v>3036</v>
      </c>
      <c r="K1455" s="1" t="s">
        <v>1320</v>
      </c>
      <c r="N1455" s="8"/>
      <c r="R1455" s="1"/>
      <c r="S1455" s="1">
        <v>1</v>
      </c>
    </row>
    <row r="1456" ht="18.75" hidden="1" spans="1:19">
      <c r="A1456" s="1" t="s">
        <v>3037</v>
      </c>
      <c r="B1456" s="3" t="s">
        <v>3038</v>
      </c>
      <c r="H1456" s="1">
        <v>49</v>
      </c>
      <c r="I1456" s="6">
        <v>44873</v>
      </c>
      <c r="J1456" s="13" t="s">
        <v>3039</v>
      </c>
      <c r="K1456" s="1" t="s">
        <v>20</v>
      </c>
      <c r="N1456" s="8"/>
      <c r="R1456" s="1"/>
      <c r="S1456" s="1">
        <v>1</v>
      </c>
    </row>
    <row r="1457" ht="18.75" hidden="1" spans="1:19">
      <c r="A1457" s="1" t="s">
        <v>3040</v>
      </c>
      <c r="B1457" s="3" t="s">
        <v>3041</v>
      </c>
      <c r="C1457" s="4">
        <v>2896631</v>
      </c>
      <c r="D1457" s="5">
        <v>2896631</v>
      </c>
      <c r="F1457" s="5">
        <v>2896631</v>
      </c>
      <c r="H1457" s="1">
        <v>3</v>
      </c>
      <c r="I1457" s="6">
        <v>44873</v>
      </c>
      <c r="J1457" s="13" t="s">
        <v>3042</v>
      </c>
      <c r="K1457" s="1" t="s">
        <v>20</v>
      </c>
      <c r="N1457" s="8"/>
      <c r="R1457" s="1"/>
      <c r="S1457" s="1">
        <v>1</v>
      </c>
    </row>
    <row r="1458" ht="18.75" hidden="1" spans="1:19">
      <c r="A1458" s="1" t="s">
        <v>3043</v>
      </c>
      <c r="B1458" s="3" t="s">
        <v>3044</v>
      </c>
      <c r="H1458" s="1">
        <v>6</v>
      </c>
      <c r="I1458" s="6">
        <v>44873</v>
      </c>
      <c r="J1458" s="13" t="s">
        <v>3045</v>
      </c>
      <c r="K1458" s="1" t="s">
        <v>20</v>
      </c>
      <c r="N1458" s="8"/>
      <c r="R1458" s="1"/>
      <c r="S1458" s="1">
        <v>1</v>
      </c>
    </row>
    <row r="1459" ht="36" hidden="1" customHeight="1" spans="1:19">
      <c r="A1459" s="1" t="s">
        <v>3046</v>
      </c>
      <c r="B1459" s="3" t="s">
        <v>3047</v>
      </c>
      <c r="E1459" s="4">
        <v>6</v>
      </c>
      <c r="H1459" s="1">
        <v>3</v>
      </c>
      <c r="I1459" s="6">
        <v>44873</v>
      </c>
      <c r="J1459" s="13" t="s">
        <v>3048</v>
      </c>
      <c r="K1459" s="1" t="s">
        <v>20</v>
      </c>
      <c r="N1459" s="8"/>
      <c r="R1459" s="1"/>
      <c r="S1459" s="1">
        <v>1</v>
      </c>
    </row>
    <row r="1460" ht="36" hidden="1" customHeight="1" spans="1:19">
      <c r="A1460" s="1" t="s">
        <v>3049</v>
      </c>
      <c r="B1460" s="3" t="s">
        <v>3047</v>
      </c>
      <c r="E1460" s="4">
        <v>6</v>
      </c>
      <c r="H1460" s="1">
        <v>3</v>
      </c>
      <c r="I1460" s="6">
        <v>44873</v>
      </c>
      <c r="J1460" s="13" t="s">
        <v>3050</v>
      </c>
      <c r="K1460" s="1" t="s">
        <v>20</v>
      </c>
      <c r="N1460" s="8"/>
      <c r="R1460" s="1"/>
      <c r="S1460" s="1">
        <v>1</v>
      </c>
    </row>
    <row r="1461" ht="36" hidden="1" customHeight="1" spans="1:19">
      <c r="A1461" s="1" t="s">
        <v>3051</v>
      </c>
      <c r="B1461" s="3" t="s">
        <v>3052</v>
      </c>
      <c r="C1461" s="4">
        <v>4259243</v>
      </c>
      <c r="D1461" s="5">
        <v>3961095.99</v>
      </c>
      <c r="E1461" s="4">
        <v>7</v>
      </c>
      <c r="F1461" s="5">
        <v>3961095.99</v>
      </c>
      <c r="H1461" s="1">
        <v>119</v>
      </c>
      <c r="I1461" s="6">
        <v>44873</v>
      </c>
      <c r="J1461" s="13" t="s">
        <v>3053</v>
      </c>
      <c r="K1461" s="1" t="s">
        <v>20</v>
      </c>
      <c r="N1461" s="8"/>
      <c r="R1461" s="1"/>
      <c r="S1461" s="1">
        <v>1</v>
      </c>
    </row>
    <row r="1462" ht="18.75" hidden="1" spans="1:19">
      <c r="A1462" s="1" t="s">
        <v>3054</v>
      </c>
      <c r="B1462" s="3" t="s">
        <v>3055</v>
      </c>
      <c r="H1462" s="1">
        <v>8</v>
      </c>
      <c r="I1462" s="6">
        <v>44874</v>
      </c>
      <c r="J1462" s="13" t="s">
        <v>3056</v>
      </c>
      <c r="K1462" s="1" t="s">
        <v>20</v>
      </c>
      <c r="N1462" s="8"/>
      <c r="R1462" s="1"/>
      <c r="S1462" s="1">
        <v>1</v>
      </c>
    </row>
    <row r="1463" ht="18.75" hidden="1" spans="1:19">
      <c r="A1463" s="1" t="s">
        <v>3057</v>
      </c>
      <c r="B1463" s="3" t="s">
        <v>3058</v>
      </c>
      <c r="H1463" s="1">
        <v>4</v>
      </c>
      <c r="I1463" s="6">
        <v>44874</v>
      </c>
      <c r="J1463" s="13" t="s">
        <v>3059</v>
      </c>
      <c r="K1463" s="1">
        <v>6</v>
      </c>
      <c r="N1463" s="8"/>
      <c r="R1463" s="1"/>
      <c r="S1463" s="1">
        <v>1</v>
      </c>
    </row>
    <row r="1464" ht="18.75" hidden="1" spans="1:19">
      <c r="A1464" s="1" t="s">
        <v>3060</v>
      </c>
      <c r="B1464" s="3" t="s">
        <v>3061</v>
      </c>
      <c r="H1464" s="1">
        <v>4</v>
      </c>
      <c r="I1464" s="6">
        <v>44874</v>
      </c>
      <c r="J1464" s="13" t="s">
        <v>3062</v>
      </c>
      <c r="K1464" s="1" t="s">
        <v>20</v>
      </c>
      <c r="N1464" s="8"/>
      <c r="R1464" s="1"/>
      <c r="S1464" s="1">
        <v>1</v>
      </c>
    </row>
    <row r="1465" ht="18.75" hidden="1" spans="1:19">
      <c r="A1465" s="1" t="s">
        <v>3063</v>
      </c>
      <c r="B1465" s="3" t="s">
        <v>3064</v>
      </c>
      <c r="H1465" s="1">
        <v>3</v>
      </c>
      <c r="I1465" s="6">
        <v>44874</v>
      </c>
      <c r="J1465" s="13" t="s">
        <v>3065</v>
      </c>
      <c r="K1465" s="1" t="s">
        <v>20</v>
      </c>
      <c r="N1465" s="8"/>
      <c r="R1465" s="1"/>
      <c r="S1465" s="1">
        <v>1</v>
      </c>
    </row>
    <row r="1466" ht="18.75" hidden="1" spans="1:19">
      <c r="A1466" s="1" t="s">
        <v>3066</v>
      </c>
      <c r="B1466" s="3" t="s">
        <v>3067</v>
      </c>
      <c r="H1466" s="1">
        <v>4</v>
      </c>
      <c r="I1466" s="6">
        <v>44874</v>
      </c>
      <c r="J1466" s="13" t="s">
        <v>3068</v>
      </c>
      <c r="K1466" s="1" t="s">
        <v>20</v>
      </c>
      <c r="N1466" s="8"/>
      <c r="R1466" s="1"/>
      <c r="S1466" s="1">
        <v>1</v>
      </c>
    </row>
    <row r="1467" ht="18.75" hidden="1" spans="1:19">
      <c r="A1467" s="1" t="s">
        <v>3069</v>
      </c>
      <c r="B1467" s="3" t="s">
        <v>3070</v>
      </c>
      <c r="H1467" s="1">
        <v>9</v>
      </c>
      <c r="I1467" s="6">
        <v>44874</v>
      </c>
      <c r="J1467" s="13" t="s">
        <v>3071</v>
      </c>
      <c r="K1467" s="1" t="s">
        <v>20</v>
      </c>
      <c r="N1467" s="8"/>
      <c r="R1467" s="1"/>
      <c r="S1467" s="1">
        <v>1</v>
      </c>
    </row>
    <row r="1468" ht="18.75" hidden="1" spans="1:19">
      <c r="A1468" s="1" t="s">
        <v>3072</v>
      </c>
      <c r="B1468" s="3" t="s">
        <v>3073</v>
      </c>
      <c r="C1468" s="4">
        <v>800000</v>
      </c>
      <c r="D1468" s="5">
        <v>800000</v>
      </c>
      <c r="F1468" s="5">
        <v>800000</v>
      </c>
      <c r="H1468" s="1">
        <v>4</v>
      </c>
      <c r="I1468" s="6">
        <v>44874</v>
      </c>
      <c r="J1468" s="13" t="s">
        <v>3074</v>
      </c>
      <c r="K1468" s="1" t="s">
        <v>20</v>
      </c>
      <c r="N1468" s="8"/>
      <c r="R1468" s="1"/>
      <c r="S1468" s="1">
        <v>1</v>
      </c>
    </row>
    <row r="1469" ht="36" hidden="1" customHeight="1" spans="1:19">
      <c r="A1469" s="1" t="s">
        <v>3075</v>
      </c>
      <c r="B1469" s="3" t="s">
        <v>3076</v>
      </c>
      <c r="E1469" s="4">
        <v>11</v>
      </c>
      <c r="H1469" s="1">
        <v>8</v>
      </c>
      <c r="I1469" s="6">
        <v>44874</v>
      </c>
      <c r="J1469" s="13" t="s">
        <v>3077</v>
      </c>
      <c r="K1469" s="1" t="s">
        <v>20</v>
      </c>
      <c r="N1469" s="8"/>
      <c r="R1469" s="1"/>
      <c r="S1469" s="1">
        <v>1</v>
      </c>
    </row>
    <row r="1470" ht="36" hidden="1" customHeight="1" spans="1:19">
      <c r="A1470" s="1" t="s">
        <v>3078</v>
      </c>
      <c r="B1470" s="3" t="s">
        <v>3079</v>
      </c>
      <c r="C1470" s="4">
        <v>10767059.1006423</v>
      </c>
      <c r="D1470" s="5">
        <v>10056433.2</v>
      </c>
      <c r="E1470" s="4">
        <v>6.6</v>
      </c>
      <c r="F1470" s="5">
        <v>10056433.2</v>
      </c>
      <c r="H1470" s="1">
        <v>274</v>
      </c>
      <c r="I1470" s="6">
        <v>44874</v>
      </c>
      <c r="J1470" s="13" t="s">
        <v>3080</v>
      </c>
      <c r="K1470" s="1" t="s">
        <v>20</v>
      </c>
      <c r="N1470" s="8"/>
      <c r="R1470" s="1"/>
      <c r="S1470" s="1">
        <v>1</v>
      </c>
    </row>
    <row r="1471" ht="18.75" hidden="1" spans="1:19">
      <c r="A1471" s="1" t="s">
        <v>3081</v>
      </c>
      <c r="B1471" s="3" t="s">
        <v>3082</v>
      </c>
      <c r="H1471" s="1">
        <v>4</v>
      </c>
      <c r="I1471" s="6">
        <v>44876</v>
      </c>
      <c r="J1471" s="13" t="s">
        <v>3083</v>
      </c>
      <c r="K1471" s="1" t="s">
        <v>20</v>
      </c>
      <c r="N1471" s="8"/>
      <c r="R1471" s="1"/>
      <c r="S1471" s="1">
        <v>1</v>
      </c>
    </row>
    <row r="1472" ht="18.75" hidden="1" spans="1:19">
      <c r="A1472" s="1" t="s">
        <v>3084</v>
      </c>
      <c r="B1472" s="3" t="s">
        <v>3085</v>
      </c>
      <c r="H1472" s="1">
        <v>8</v>
      </c>
      <c r="I1472" s="6">
        <v>44876</v>
      </c>
      <c r="J1472" s="13" t="s">
        <v>3086</v>
      </c>
      <c r="K1472" s="1" t="s">
        <v>20</v>
      </c>
      <c r="N1472" s="8"/>
      <c r="R1472" s="1"/>
      <c r="S1472" s="1">
        <v>1</v>
      </c>
    </row>
    <row r="1473" ht="18.75" hidden="1" spans="1:19">
      <c r="A1473" s="1" t="s">
        <v>3087</v>
      </c>
      <c r="B1473" s="3" t="s">
        <v>3088</v>
      </c>
      <c r="H1473" s="1">
        <v>9</v>
      </c>
      <c r="I1473" s="6">
        <v>44876</v>
      </c>
      <c r="J1473" s="13" t="s">
        <v>3089</v>
      </c>
      <c r="K1473" s="1" t="s">
        <v>20</v>
      </c>
      <c r="N1473" s="8"/>
      <c r="R1473" s="1"/>
      <c r="S1473" s="1">
        <v>1</v>
      </c>
    </row>
    <row r="1474" ht="18.75" hidden="1" spans="1:19">
      <c r="A1474" s="1" t="s">
        <v>3090</v>
      </c>
      <c r="B1474" s="3" t="s">
        <v>3091</v>
      </c>
      <c r="H1474" s="1">
        <v>5</v>
      </c>
      <c r="I1474" s="6">
        <v>44876</v>
      </c>
      <c r="J1474" s="13" t="s">
        <v>3092</v>
      </c>
      <c r="K1474" s="1" t="s">
        <v>20</v>
      </c>
      <c r="N1474" s="8"/>
      <c r="R1474" s="1"/>
      <c r="S1474" s="1">
        <v>1</v>
      </c>
    </row>
    <row r="1475" ht="36" hidden="1" customHeight="1" spans="1:19">
      <c r="A1475" s="1" t="s">
        <v>3093</v>
      </c>
      <c r="B1475" s="3" t="s">
        <v>2982</v>
      </c>
      <c r="C1475" s="4">
        <v>3931690</v>
      </c>
      <c r="D1475" s="5">
        <v>3680061.84</v>
      </c>
      <c r="E1475" s="4">
        <v>6.4</v>
      </c>
      <c r="F1475" s="5">
        <v>3680061.84</v>
      </c>
      <c r="H1475" s="1">
        <v>86</v>
      </c>
      <c r="I1475" s="6">
        <v>44876</v>
      </c>
      <c r="J1475" s="13" t="s">
        <v>3094</v>
      </c>
      <c r="K1475" s="1" t="s">
        <v>3095</v>
      </c>
      <c r="N1475" s="8"/>
      <c r="R1475" s="1"/>
      <c r="S1475" s="1">
        <v>1</v>
      </c>
    </row>
    <row r="1476" ht="36" hidden="1" customHeight="1" spans="1:19">
      <c r="A1476" s="1" t="s">
        <v>3096</v>
      </c>
      <c r="B1476" s="3" t="s">
        <v>3097</v>
      </c>
      <c r="C1476" s="4">
        <v>19694440.9591836</v>
      </c>
      <c r="D1476" s="5">
        <v>19300552.14</v>
      </c>
      <c r="E1476" s="4">
        <v>2</v>
      </c>
      <c r="F1476" s="5">
        <v>19300552.14</v>
      </c>
      <c r="H1476" s="1">
        <v>8</v>
      </c>
      <c r="I1476" s="6">
        <v>44876</v>
      </c>
      <c r="J1476" s="13" t="s">
        <v>3098</v>
      </c>
      <c r="K1476" s="1" t="s">
        <v>20</v>
      </c>
      <c r="N1476" s="8"/>
      <c r="R1476" s="1"/>
      <c r="S1476" s="1">
        <v>1</v>
      </c>
    </row>
    <row r="1477" ht="18.75" hidden="1" spans="1:19">
      <c r="A1477" s="1" t="s">
        <v>3099</v>
      </c>
      <c r="B1477" s="3" t="s">
        <v>3100</v>
      </c>
      <c r="H1477" s="1">
        <v>4</v>
      </c>
      <c r="I1477" s="6">
        <v>44879</v>
      </c>
      <c r="J1477" s="13" t="s">
        <v>3101</v>
      </c>
      <c r="K1477" s="1" t="s">
        <v>20</v>
      </c>
      <c r="N1477" s="8"/>
      <c r="R1477" s="1"/>
      <c r="S1477" s="1">
        <v>1</v>
      </c>
    </row>
    <row r="1478" ht="18.75" hidden="1" spans="1:19">
      <c r="A1478" s="1" t="s">
        <v>3102</v>
      </c>
      <c r="B1478" s="3" t="s">
        <v>3103</v>
      </c>
      <c r="H1478" s="1">
        <v>3</v>
      </c>
      <c r="I1478" s="6">
        <v>44879</v>
      </c>
      <c r="J1478" s="13" t="s">
        <v>3104</v>
      </c>
      <c r="K1478" s="1" t="s">
        <v>20</v>
      </c>
      <c r="N1478" s="8"/>
      <c r="R1478" s="1"/>
      <c r="S1478" s="1">
        <v>1</v>
      </c>
    </row>
    <row r="1479" ht="36" hidden="1" customHeight="1" spans="1:19">
      <c r="A1479" s="1" t="s">
        <v>3105</v>
      </c>
      <c r="B1479" s="3" t="s">
        <v>2553</v>
      </c>
      <c r="C1479" s="4">
        <v>19808619.0022172</v>
      </c>
      <c r="D1479" s="5">
        <v>17867374.34</v>
      </c>
      <c r="E1479" s="4">
        <v>9.8</v>
      </c>
      <c r="F1479" s="5">
        <v>17867374.34</v>
      </c>
      <c r="H1479" s="1">
        <v>114</v>
      </c>
      <c r="I1479" s="6">
        <v>44879</v>
      </c>
      <c r="J1479" s="13" t="s">
        <v>3106</v>
      </c>
      <c r="K1479" s="1" t="s">
        <v>20</v>
      </c>
      <c r="N1479" s="8"/>
      <c r="R1479" s="1"/>
      <c r="S1479" s="1">
        <v>1</v>
      </c>
    </row>
    <row r="1480" ht="36" hidden="1" customHeight="1" spans="1:19">
      <c r="A1480" s="1" t="s">
        <v>3107</v>
      </c>
      <c r="B1480" s="3" t="s">
        <v>2616</v>
      </c>
      <c r="C1480" s="4">
        <v>30709768.2527472</v>
      </c>
      <c r="D1480" s="5">
        <v>27945889.11</v>
      </c>
      <c r="E1480" s="4">
        <v>9</v>
      </c>
      <c r="F1480" s="5">
        <v>27945889.11</v>
      </c>
      <c r="H1480" s="1">
        <v>141</v>
      </c>
      <c r="I1480" s="6">
        <v>44879</v>
      </c>
      <c r="J1480" s="13" t="s">
        <v>3108</v>
      </c>
      <c r="K1480" s="1" t="s">
        <v>20</v>
      </c>
      <c r="N1480" s="8"/>
      <c r="R1480" s="1"/>
      <c r="S1480" s="1">
        <v>1</v>
      </c>
    </row>
    <row r="1481" ht="36" hidden="1" customHeight="1" spans="1:19">
      <c r="A1481" s="1" t="s">
        <v>3109</v>
      </c>
      <c r="B1481" s="3" t="s">
        <v>2438</v>
      </c>
      <c r="C1481" s="4">
        <v>5112374.00232018</v>
      </c>
      <c r="D1481" s="5">
        <v>4406866.39</v>
      </c>
      <c r="E1481" s="4">
        <v>13.8</v>
      </c>
      <c r="F1481" s="5">
        <v>4406866.39</v>
      </c>
      <c r="H1481" s="1">
        <v>74</v>
      </c>
      <c r="I1481" s="6">
        <v>44879</v>
      </c>
      <c r="J1481" s="13" t="s">
        <v>3110</v>
      </c>
      <c r="K1481" s="1" t="s">
        <v>502</v>
      </c>
      <c r="N1481" s="8"/>
      <c r="R1481" s="1"/>
      <c r="S1481" s="1">
        <v>1</v>
      </c>
    </row>
    <row r="1482" ht="36" hidden="1" customHeight="1" spans="1:19">
      <c r="A1482" s="1" t="s">
        <v>3111</v>
      </c>
      <c r="B1482" s="3" t="s">
        <v>2161</v>
      </c>
      <c r="C1482" s="4">
        <v>4665268.99548532</v>
      </c>
      <c r="D1482" s="5">
        <v>4133428.33</v>
      </c>
      <c r="E1482" s="4">
        <v>11.4</v>
      </c>
      <c r="F1482" s="5">
        <v>4133428.33</v>
      </c>
      <c r="H1482" s="1">
        <v>186</v>
      </c>
      <c r="I1482" s="6">
        <v>44879</v>
      </c>
      <c r="J1482" s="13" t="s">
        <v>3112</v>
      </c>
      <c r="K1482" s="1" t="s">
        <v>502</v>
      </c>
      <c r="N1482" s="8"/>
      <c r="R1482" s="1"/>
      <c r="S1482" s="1">
        <v>1</v>
      </c>
    </row>
    <row r="1483" ht="36" hidden="1" customHeight="1" spans="1:19">
      <c r="A1483" s="1" t="s">
        <v>3113</v>
      </c>
      <c r="B1483" s="3" t="s">
        <v>2136</v>
      </c>
      <c r="C1483" s="4">
        <v>15326142.9955947</v>
      </c>
      <c r="D1483" s="5">
        <v>13916137.84</v>
      </c>
      <c r="E1483" s="4">
        <v>9.2</v>
      </c>
      <c r="F1483" s="5">
        <v>13916137.84</v>
      </c>
      <c r="H1483" s="1">
        <v>130</v>
      </c>
      <c r="I1483" s="6">
        <v>44879</v>
      </c>
      <c r="J1483" s="13" t="s">
        <v>3114</v>
      </c>
      <c r="K1483" s="1" t="s">
        <v>20</v>
      </c>
      <c r="N1483" s="8"/>
      <c r="R1483" s="1"/>
      <c r="S1483" s="1">
        <v>1</v>
      </c>
    </row>
    <row r="1484" ht="36" hidden="1" customHeight="1" spans="1:19">
      <c r="A1484" s="1" t="s">
        <v>3115</v>
      </c>
      <c r="B1484" s="3" t="s">
        <v>3116</v>
      </c>
      <c r="C1484" s="4">
        <v>1417730.87628865</v>
      </c>
      <c r="D1484" s="5">
        <v>1375198.95</v>
      </c>
      <c r="E1484" s="4">
        <v>3</v>
      </c>
      <c r="F1484" s="5">
        <v>1375198.95</v>
      </c>
      <c r="H1484" s="1">
        <v>13</v>
      </c>
      <c r="I1484" s="6">
        <v>44879</v>
      </c>
      <c r="J1484" s="13" t="s">
        <v>3117</v>
      </c>
      <c r="K1484" s="1" t="s">
        <v>562</v>
      </c>
      <c r="N1484" s="8"/>
      <c r="R1484" s="1"/>
      <c r="S1484" s="1">
        <v>1</v>
      </c>
    </row>
    <row r="1485" ht="36" hidden="1" customHeight="1" spans="1:19">
      <c r="A1485" s="1" t="s">
        <v>3118</v>
      </c>
      <c r="B1485" s="3" t="s">
        <v>3116</v>
      </c>
      <c r="C1485" s="4">
        <v>1417730.87628865</v>
      </c>
      <c r="D1485" s="5">
        <v>1375198.95</v>
      </c>
      <c r="E1485" s="4">
        <v>3</v>
      </c>
      <c r="F1485" s="5">
        <v>1375198.95</v>
      </c>
      <c r="H1485" s="1">
        <v>13</v>
      </c>
      <c r="I1485" s="6">
        <v>44879</v>
      </c>
      <c r="J1485" s="13" t="s">
        <v>3119</v>
      </c>
      <c r="K1485" s="1" t="s">
        <v>20</v>
      </c>
      <c r="N1485" s="8"/>
      <c r="R1485" s="1"/>
      <c r="S1485" s="1">
        <v>1</v>
      </c>
    </row>
    <row r="1486" ht="36" hidden="1" customHeight="1" spans="1:19">
      <c r="A1486" s="1" t="s">
        <v>3120</v>
      </c>
      <c r="B1486" s="3" t="s">
        <v>2263</v>
      </c>
      <c r="C1486" s="4">
        <v>17458107.99787</v>
      </c>
      <c r="D1486" s="5">
        <v>16393163.41</v>
      </c>
      <c r="E1486" s="4">
        <v>6.1</v>
      </c>
      <c r="F1486" s="5">
        <v>16393163.41</v>
      </c>
      <c r="H1486" s="1">
        <v>140</v>
      </c>
      <c r="I1486" s="6">
        <v>44879</v>
      </c>
      <c r="J1486" s="13" t="s">
        <v>3121</v>
      </c>
      <c r="K1486" s="1" t="s">
        <v>20</v>
      </c>
      <c r="N1486" s="8"/>
      <c r="R1486" s="1"/>
      <c r="S1486" s="1">
        <v>1</v>
      </c>
    </row>
    <row r="1487" ht="36" hidden="1" customHeight="1" spans="1:19">
      <c r="A1487" s="1" t="s">
        <v>3122</v>
      </c>
      <c r="B1487" s="3" t="s">
        <v>3123</v>
      </c>
      <c r="C1487" s="4">
        <v>4495703.69785794</v>
      </c>
      <c r="D1487" s="5">
        <v>3987689.18</v>
      </c>
      <c r="E1487" s="4">
        <v>11.3</v>
      </c>
      <c r="F1487" s="5">
        <v>3987689.18</v>
      </c>
      <c r="H1487" s="1">
        <v>145</v>
      </c>
      <c r="I1487" s="6">
        <v>44879</v>
      </c>
      <c r="J1487" s="13" t="s">
        <v>3124</v>
      </c>
      <c r="K1487" s="1" t="s">
        <v>20</v>
      </c>
      <c r="N1487" s="8"/>
      <c r="R1487" s="1"/>
      <c r="S1487" s="1">
        <v>1</v>
      </c>
    </row>
    <row r="1488" ht="18.75" hidden="1" spans="1:19">
      <c r="A1488" s="1" t="s">
        <v>3125</v>
      </c>
      <c r="B1488" s="3" t="s">
        <v>3126</v>
      </c>
      <c r="H1488" s="1">
        <v>7</v>
      </c>
      <c r="I1488" s="6">
        <v>44880</v>
      </c>
      <c r="J1488" s="13" t="s">
        <v>3127</v>
      </c>
      <c r="K1488" s="1" t="s">
        <v>20</v>
      </c>
      <c r="N1488" s="8"/>
      <c r="R1488" s="1"/>
      <c r="S1488" s="1">
        <v>1</v>
      </c>
    </row>
    <row r="1489" ht="18.75" hidden="1" spans="1:19">
      <c r="A1489" s="1" t="s">
        <v>3128</v>
      </c>
      <c r="B1489" s="3" t="s">
        <v>3129</v>
      </c>
      <c r="H1489" s="1">
        <v>4</v>
      </c>
      <c r="I1489" s="6">
        <v>44880</v>
      </c>
      <c r="J1489" s="13" t="s">
        <v>3130</v>
      </c>
      <c r="K1489" s="1" t="s">
        <v>20</v>
      </c>
      <c r="N1489" s="8"/>
      <c r="R1489" s="1"/>
      <c r="S1489" s="1">
        <v>1</v>
      </c>
    </row>
    <row r="1490" ht="18.75" hidden="1" spans="1:19">
      <c r="A1490" s="1" t="s">
        <v>3131</v>
      </c>
      <c r="B1490" s="3" t="s">
        <v>3132</v>
      </c>
      <c r="H1490" s="1">
        <v>111</v>
      </c>
      <c r="I1490" s="6">
        <v>44880</v>
      </c>
      <c r="J1490" s="13" t="s">
        <v>3133</v>
      </c>
      <c r="K1490" s="1" t="s">
        <v>20</v>
      </c>
      <c r="N1490" s="8"/>
      <c r="R1490" s="1"/>
      <c r="S1490" s="1">
        <v>1</v>
      </c>
    </row>
    <row r="1491" ht="18.75" hidden="1" spans="1:19">
      <c r="A1491" s="1" t="s">
        <v>3134</v>
      </c>
      <c r="B1491" s="3" t="s">
        <v>3135</v>
      </c>
      <c r="H1491" s="1">
        <v>3</v>
      </c>
      <c r="I1491" s="6">
        <v>44880</v>
      </c>
      <c r="J1491" s="13" t="s">
        <v>3136</v>
      </c>
      <c r="K1491" s="1" t="s">
        <v>20</v>
      </c>
      <c r="N1491" s="8"/>
      <c r="R1491" s="1"/>
      <c r="S1491" s="1">
        <v>1</v>
      </c>
    </row>
    <row r="1492" ht="18.75" hidden="1" spans="1:19">
      <c r="A1492" s="1" t="s">
        <v>3137</v>
      </c>
      <c r="B1492" s="3" t="s">
        <v>3138</v>
      </c>
      <c r="H1492" s="1">
        <v>7</v>
      </c>
      <c r="I1492" s="6">
        <v>44880</v>
      </c>
      <c r="J1492" s="13" t="s">
        <v>3139</v>
      </c>
      <c r="K1492" s="1" t="s">
        <v>20</v>
      </c>
      <c r="N1492" s="8"/>
      <c r="R1492" s="1"/>
      <c r="S1492" s="1">
        <v>1</v>
      </c>
    </row>
    <row r="1493" ht="18.75" hidden="1" spans="1:19">
      <c r="A1493" s="1" t="s">
        <v>3140</v>
      </c>
      <c r="B1493" s="3" t="s">
        <v>3141</v>
      </c>
      <c r="H1493" s="1">
        <v>13</v>
      </c>
      <c r="I1493" s="6">
        <v>44880</v>
      </c>
      <c r="J1493" s="13" t="s">
        <v>3142</v>
      </c>
      <c r="K1493" s="1" t="s">
        <v>20</v>
      </c>
      <c r="N1493" s="8"/>
      <c r="R1493" s="1"/>
      <c r="S1493" s="1">
        <v>1</v>
      </c>
    </row>
    <row r="1494" ht="36" hidden="1" customHeight="1" spans="1:19">
      <c r="A1494" s="1" t="s">
        <v>3143</v>
      </c>
      <c r="B1494" s="3" t="s">
        <v>3144</v>
      </c>
      <c r="C1494" s="4">
        <v>13125435</v>
      </c>
      <c r="D1494" s="5">
        <v>11707888.02</v>
      </c>
      <c r="E1494" s="4">
        <v>10.8</v>
      </c>
      <c r="F1494" s="5">
        <v>11707888.02</v>
      </c>
      <c r="H1494" s="1">
        <v>278</v>
      </c>
      <c r="I1494" s="6">
        <v>44880</v>
      </c>
      <c r="J1494" s="13" t="s">
        <v>3145</v>
      </c>
      <c r="K1494" s="1" t="s">
        <v>20</v>
      </c>
      <c r="N1494" s="8"/>
      <c r="R1494" s="1"/>
      <c r="S1494" s="1">
        <v>1</v>
      </c>
    </row>
    <row r="1495" ht="36" hidden="1" customHeight="1" spans="1:19">
      <c r="A1495" s="1" t="s">
        <v>3146</v>
      </c>
      <c r="B1495" s="3" t="s">
        <v>3011</v>
      </c>
      <c r="C1495" s="4">
        <v>11597175.0053821</v>
      </c>
      <c r="D1495" s="5">
        <v>10773775.58</v>
      </c>
      <c r="E1495" s="4">
        <v>7.1</v>
      </c>
      <c r="F1495" s="5">
        <v>10773775.58</v>
      </c>
      <c r="H1495" s="1">
        <v>0</v>
      </c>
      <c r="I1495" s="6">
        <v>44880</v>
      </c>
      <c r="J1495" s="13" t="s">
        <v>3147</v>
      </c>
      <c r="K1495" s="1" t="s">
        <v>20</v>
      </c>
      <c r="N1495" s="8"/>
      <c r="R1495" s="1"/>
      <c r="S1495" s="1">
        <v>1</v>
      </c>
    </row>
    <row r="1496" ht="36" hidden="1" customHeight="1" spans="1:19">
      <c r="A1496" s="1" t="s">
        <v>3148</v>
      </c>
      <c r="B1496" s="3" t="s">
        <v>3149</v>
      </c>
      <c r="C1496" s="4">
        <v>17021472.4312896</v>
      </c>
      <c r="D1496" s="5">
        <v>16102312.92</v>
      </c>
      <c r="E1496" s="4">
        <v>5.4</v>
      </c>
      <c r="F1496" s="5">
        <v>16102312.92</v>
      </c>
      <c r="H1496" s="1">
        <v>164</v>
      </c>
      <c r="I1496" s="6">
        <v>44880</v>
      </c>
      <c r="J1496" s="13" t="s">
        <v>3150</v>
      </c>
      <c r="K1496" s="1" t="s">
        <v>20</v>
      </c>
      <c r="N1496" s="8"/>
      <c r="R1496" s="1"/>
      <c r="S1496" s="1">
        <v>1</v>
      </c>
    </row>
    <row r="1497" ht="36" hidden="1" customHeight="1" spans="1:19">
      <c r="A1497" s="1" t="s">
        <v>3151</v>
      </c>
      <c r="B1497" s="3" t="s">
        <v>3144</v>
      </c>
      <c r="C1497" s="4">
        <v>13125435</v>
      </c>
      <c r="D1497" s="5">
        <v>11707888.02</v>
      </c>
      <c r="E1497" s="4">
        <v>10.8</v>
      </c>
      <c r="F1497" s="5">
        <v>11707888.02</v>
      </c>
      <c r="H1497" s="1">
        <v>278</v>
      </c>
      <c r="I1497" s="6">
        <v>44880</v>
      </c>
      <c r="J1497" s="13" t="s">
        <v>3152</v>
      </c>
      <c r="K1497" s="1" t="s">
        <v>502</v>
      </c>
      <c r="N1497" s="8"/>
      <c r="R1497" s="1"/>
      <c r="S1497" s="1">
        <v>1</v>
      </c>
    </row>
    <row r="1498" ht="18.75" hidden="1" spans="1:19">
      <c r="A1498" s="1" t="s">
        <v>3153</v>
      </c>
      <c r="B1498" s="3" t="s">
        <v>3154</v>
      </c>
      <c r="H1498" s="1">
        <v>4</v>
      </c>
      <c r="I1498" s="6">
        <v>44881</v>
      </c>
      <c r="J1498" s="13" t="s">
        <v>3155</v>
      </c>
      <c r="K1498" s="1" t="s">
        <v>20</v>
      </c>
      <c r="N1498" s="8"/>
      <c r="R1498" s="1"/>
      <c r="S1498" s="1">
        <v>1</v>
      </c>
    </row>
    <row r="1499" ht="18.75" hidden="1" spans="1:19">
      <c r="A1499" s="1" t="s">
        <v>3156</v>
      </c>
      <c r="B1499" s="3" t="s">
        <v>3157</v>
      </c>
      <c r="H1499" s="1">
        <v>11</v>
      </c>
      <c r="I1499" s="6">
        <v>44881</v>
      </c>
      <c r="J1499" s="13" t="s">
        <v>3158</v>
      </c>
      <c r="K1499" s="1" t="s">
        <v>20</v>
      </c>
      <c r="N1499" s="8"/>
      <c r="R1499" s="1"/>
      <c r="S1499" s="1">
        <v>1</v>
      </c>
    </row>
    <row r="1500" ht="18.75" hidden="1" spans="1:19">
      <c r="A1500" s="1" t="s">
        <v>3159</v>
      </c>
      <c r="B1500" s="3" t="s">
        <v>3160</v>
      </c>
      <c r="H1500" s="1">
        <v>93</v>
      </c>
      <c r="I1500" s="6">
        <v>44881</v>
      </c>
      <c r="J1500" s="13" t="s">
        <v>3161</v>
      </c>
      <c r="K1500" s="1" t="s">
        <v>20</v>
      </c>
      <c r="N1500" s="8"/>
      <c r="R1500" s="1"/>
      <c r="S1500" s="1">
        <v>1</v>
      </c>
    </row>
    <row r="1501" ht="18.75" hidden="1" spans="1:19">
      <c r="A1501" s="1" t="s">
        <v>3162</v>
      </c>
      <c r="B1501" s="3" t="s">
        <v>3163</v>
      </c>
      <c r="H1501" s="1">
        <v>5</v>
      </c>
      <c r="I1501" s="6">
        <v>44881</v>
      </c>
      <c r="J1501" s="13" t="s">
        <v>3164</v>
      </c>
      <c r="K1501" s="1" t="s">
        <v>20</v>
      </c>
      <c r="N1501" s="8"/>
      <c r="R1501" s="1"/>
      <c r="S1501" s="1">
        <v>1</v>
      </c>
    </row>
    <row r="1502" ht="18.75" hidden="1" spans="1:19">
      <c r="A1502" s="1" t="s">
        <v>3165</v>
      </c>
      <c r="B1502" s="3" t="s">
        <v>3166</v>
      </c>
      <c r="H1502" s="1">
        <v>11</v>
      </c>
      <c r="I1502" s="6">
        <v>44882</v>
      </c>
      <c r="J1502" s="13" t="s">
        <v>3167</v>
      </c>
      <c r="K1502" s="1" t="s">
        <v>20</v>
      </c>
      <c r="N1502" s="8"/>
      <c r="R1502" s="1"/>
      <c r="S1502" s="1">
        <v>1</v>
      </c>
    </row>
    <row r="1503" ht="18.75" hidden="1" spans="1:19">
      <c r="A1503" s="1" t="s">
        <v>3168</v>
      </c>
      <c r="B1503" s="3" t="s">
        <v>3169</v>
      </c>
      <c r="H1503" s="1">
        <v>55</v>
      </c>
      <c r="I1503" s="6">
        <v>44882</v>
      </c>
      <c r="J1503" s="13" t="s">
        <v>3170</v>
      </c>
      <c r="K1503" s="1" t="s">
        <v>20</v>
      </c>
      <c r="N1503" s="8"/>
      <c r="R1503" s="1"/>
      <c r="S1503" s="1">
        <v>1</v>
      </c>
    </row>
    <row r="1504" ht="36" hidden="1" customHeight="1" spans="1:19">
      <c r="A1504" s="1" t="s">
        <v>3171</v>
      </c>
      <c r="B1504" s="3" t="s">
        <v>3172</v>
      </c>
      <c r="C1504" s="4">
        <v>19856092.9795918</v>
      </c>
      <c r="D1504" s="5">
        <v>19458971.12</v>
      </c>
      <c r="E1504" s="4">
        <v>2</v>
      </c>
      <c r="F1504" s="5">
        <v>19458971.12</v>
      </c>
      <c r="H1504" s="1">
        <v>5</v>
      </c>
      <c r="I1504" s="6">
        <v>44882</v>
      </c>
      <c r="J1504" s="13" t="s">
        <v>3173</v>
      </c>
      <c r="K1504" s="1" t="s">
        <v>20</v>
      </c>
      <c r="N1504" s="8"/>
      <c r="R1504" s="1"/>
      <c r="S1504" s="1">
        <v>1</v>
      </c>
    </row>
    <row r="1505" ht="18.75" hidden="1" spans="1:19">
      <c r="A1505" s="1" t="s">
        <v>3174</v>
      </c>
      <c r="B1505" s="3" t="s">
        <v>3175</v>
      </c>
      <c r="H1505" s="1">
        <v>7</v>
      </c>
      <c r="I1505" s="6">
        <v>44883</v>
      </c>
      <c r="J1505" s="13" t="s">
        <v>3176</v>
      </c>
      <c r="K1505" s="1" t="s">
        <v>20</v>
      </c>
      <c r="N1505" s="8"/>
      <c r="R1505" s="1"/>
      <c r="S1505" s="1">
        <v>1</v>
      </c>
    </row>
    <row r="1506" ht="18.75" hidden="1" spans="1:19">
      <c r="A1506" s="1" t="s">
        <v>3177</v>
      </c>
      <c r="B1506" s="3" t="s">
        <v>3178</v>
      </c>
      <c r="C1506" s="4">
        <v>10640404.24</v>
      </c>
      <c r="D1506" s="5">
        <v>10640404.24</v>
      </c>
      <c r="F1506" s="5">
        <v>10640404.24</v>
      </c>
      <c r="H1506" s="1">
        <v>119</v>
      </c>
      <c r="I1506" s="6">
        <v>44883</v>
      </c>
      <c r="J1506" s="13" t="s">
        <v>3179</v>
      </c>
      <c r="K1506" s="1" t="s">
        <v>20</v>
      </c>
      <c r="N1506" s="8"/>
      <c r="R1506" s="1"/>
      <c r="S1506" s="1">
        <v>1</v>
      </c>
    </row>
    <row r="1507" ht="36" hidden="1" customHeight="1" spans="1:19">
      <c r="A1507" s="1" t="s">
        <v>3180</v>
      </c>
      <c r="B1507" s="3" t="s">
        <v>3181</v>
      </c>
      <c r="C1507" s="4">
        <v>39303150.293501</v>
      </c>
      <c r="D1507" s="5">
        <v>37495205.38</v>
      </c>
      <c r="E1507" s="4">
        <v>4.6</v>
      </c>
      <c r="F1507" s="5">
        <v>37495205.38</v>
      </c>
      <c r="H1507" s="1">
        <v>29</v>
      </c>
      <c r="I1507" s="6">
        <v>44883</v>
      </c>
      <c r="J1507" s="13" t="s">
        <v>3182</v>
      </c>
      <c r="K1507" s="1" t="s">
        <v>20</v>
      </c>
      <c r="N1507" s="8"/>
      <c r="R1507" s="1"/>
      <c r="S1507" s="1">
        <v>1</v>
      </c>
    </row>
    <row r="1508" ht="36" hidden="1" customHeight="1" spans="1:19">
      <c r="A1508" s="1" t="s">
        <v>3183</v>
      </c>
      <c r="B1508" s="3" t="s">
        <v>3184</v>
      </c>
      <c r="C1508" s="4">
        <v>37031299.4758909</v>
      </c>
      <c r="D1508" s="5">
        <v>35327859.7</v>
      </c>
      <c r="E1508" s="4">
        <v>4.6</v>
      </c>
      <c r="F1508" s="5">
        <v>35327859.7</v>
      </c>
      <c r="H1508" s="1">
        <v>190</v>
      </c>
      <c r="I1508" s="6">
        <v>44883</v>
      </c>
      <c r="J1508" s="13" t="s">
        <v>3185</v>
      </c>
      <c r="K1508" s="1" t="s">
        <v>20</v>
      </c>
      <c r="N1508" s="8"/>
      <c r="R1508" s="1"/>
      <c r="S1508" s="1">
        <v>1</v>
      </c>
    </row>
    <row r="1509" ht="36" hidden="1" customHeight="1" spans="1:19">
      <c r="A1509" s="1" t="s">
        <v>3186</v>
      </c>
      <c r="B1509" s="3" t="s">
        <v>3181</v>
      </c>
      <c r="C1509" s="4">
        <v>39303150.293501</v>
      </c>
      <c r="D1509" s="5">
        <v>37495205.38</v>
      </c>
      <c r="E1509" s="4">
        <v>4.6</v>
      </c>
      <c r="F1509" s="5">
        <v>37495205.38</v>
      </c>
      <c r="H1509" s="1">
        <v>29</v>
      </c>
      <c r="I1509" s="6">
        <v>44883</v>
      </c>
      <c r="J1509" s="13" t="s">
        <v>3187</v>
      </c>
      <c r="K1509" s="1" t="s">
        <v>20</v>
      </c>
      <c r="N1509" s="8"/>
      <c r="R1509" s="1"/>
      <c r="S1509" s="1">
        <v>1</v>
      </c>
    </row>
    <row r="1510" ht="18.75" hidden="1" spans="1:19">
      <c r="A1510" s="1" t="s">
        <v>3188</v>
      </c>
      <c r="B1510" s="3" t="s">
        <v>3189</v>
      </c>
      <c r="H1510" s="1">
        <v>4</v>
      </c>
      <c r="I1510" s="6">
        <v>44886</v>
      </c>
      <c r="J1510" s="13" t="s">
        <v>3190</v>
      </c>
      <c r="K1510" s="1" t="s">
        <v>20</v>
      </c>
      <c r="N1510" s="8"/>
      <c r="R1510" s="1"/>
      <c r="S1510" s="1">
        <v>1</v>
      </c>
    </row>
    <row r="1511" ht="18.75" hidden="1" spans="1:19">
      <c r="A1511" s="1" t="s">
        <v>3191</v>
      </c>
      <c r="B1511" s="3" t="s">
        <v>3192</v>
      </c>
      <c r="H1511" s="1">
        <v>61</v>
      </c>
      <c r="I1511" s="6">
        <v>44886</v>
      </c>
      <c r="J1511" s="13" t="s">
        <v>3193</v>
      </c>
      <c r="K1511" s="1" t="s">
        <v>20</v>
      </c>
      <c r="N1511" s="8"/>
      <c r="R1511" s="1"/>
      <c r="S1511" s="1">
        <v>1</v>
      </c>
    </row>
    <row r="1512" ht="36" hidden="1" customHeight="1" spans="1:19">
      <c r="A1512" s="1" t="s">
        <v>3194</v>
      </c>
      <c r="B1512" s="3" t="s">
        <v>3195</v>
      </c>
      <c r="C1512" s="4">
        <v>6375109.00105152</v>
      </c>
      <c r="D1512" s="5">
        <v>6062728.66</v>
      </c>
      <c r="E1512" s="4">
        <v>4.9</v>
      </c>
      <c r="F1512" s="5">
        <v>6062728.66</v>
      </c>
      <c r="H1512" s="1">
        <v>121</v>
      </c>
      <c r="I1512" s="6">
        <v>44886</v>
      </c>
      <c r="J1512" s="13" t="s">
        <v>3196</v>
      </c>
      <c r="K1512" s="1" t="s">
        <v>20</v>
      </c>
      <c r="N1512" s="8"/>
      <c r="R1512" s="1"/>
      <c r="S1512" s="1">
        <v>1</v>
      </c>
    </row>
    <row r="1513" ht="36" hidden="1" customHeight="1" spans="1:19">
      <c r="A1513" s="1" t="s">
        <v>3197</v>
      </c>
      <c r="B1513" s="3" t="s">
        <v>1819</v>
      </c>
      <c r="C1513" s="4">
        <v>18209875.4039301</v>
      </c>
      <c r="D1513" s="5">
        <v>16680245.87</v>
      </c>
      <c r="E1513" s="4">
        <v>8.4</v>
      </c>
      <c r="F1513" s="5">
        <v>16680245.87</v>
      </c>
      <c r="H1513" s="1">
        <v>143</v>
      </c>
      <c r="I1513" s="6">
        <v>44886</v>
      </c>
      <c r="J1513" s="13" t="s">
        <v>3198</v>
      </c>
      <c r="K1513" s="1" t="s">
        <v>20</v>
      </c>
      <c r="N1513" s="8"/>
      <c r="R1513" s="1"/>
      <c r="S1513" s="1">
        <v>1</v>
      </c>
    </row>
    <row r="1514" ht="36" hidden="1" customHeight="1" spans="1:19">
      <c r="A1514" s="1" t="s">
        <v>3199</v>
      </c>
      <c r="B1514" s="3" t="s">
        <v>1879</v>
      </c>
      <c r="C1514" s="4">
        <v>5320955.07494646</v>
      </c>
      <c r="D1514" s="5">
        <v>4969772.04</v>
      </c>
      <c r="E1514" s="4">
        <v>6.6</v>
      </c>
      <c r="F1514" s="5">
        <v>4969772.04</v>
      </c>
      <c r="H1514" s="1">
        <v>126</v>
      </c>
      <c r="I1514" s="6">
        <v>44886</v>
      </c>
      <c r="J1514" s="13" t="s">
        <v>3200</v>
      </c>
      <c r="K1514" s="1" t="s">
        <v>502</v>
      </c>
      <c r="N1514" s="8"/>
      <c r="R1514" s="1"/>
      <c r="S1514" s="1">
        <v>1</v>
      </c>
    </row>
    <row r="1515" ht="36" hidden="1" customHeight="1" spans="1:19">
      <c r="A1515" s="1" t="s">
        <v>3201</v>
      </c>
      <c r="B1515" s="3" t="s">
        <v>3202</v>
      </c>
      <c r="C1515" s="4">
        <v>34695591.8776371</v>
      </c>
      <c r="D1515" s="5">
        <v>32891421.1</v>
      </c>
      <c r="E1515" s="4">
        <v>5.2</v>
      </c>
      <c r="F1515" s="5">
        <v>32891421.1</v>
      </c>
      <c r="H1515" s="1">
        <v>217</v>
      </c>
      <c r="I1515" s="6">
        <v>44886</v>
      </c>
      <c r="J1515" s="13" t="s">
        <v>3203</v>
      </c>
      <c r="K1515" s="1" t="s">
        <v>20</v>
      </c>
      <c r="N1515" s="8"/>
      <c r="R1515" s="1"/>
      <c r="S1515" s="1">
        <v>1</v>
      </c>
    </row>
    <row r="1516" ht="36" hidden="1" customHeight="1" spans="1:19">
      <c r="A1516" s="1" t="s">
        <v>3204</v>
      </c>
      <c r="B1516" s="3" t="s">
        <v>2113</v>
      </c>
      <c r="C1516" s="4">
        <v>5133327.59036144</v>
      </c>
      <c r="D1516" s="5">
        <v>4686728.09</v>
      </c>
      <c r="E1516" s="4">
        <v>8.7</v>
      </c>
      <c r="F1516" s="5">
        <v>4686728.09</v>
      </c>
      <c r="H1516" s="1">
        <v>115</v>
      </c>
      <c r="I1516" s="6">
        <v>44886</v>
      </c>
      <c r="J1516" s="13" t="s">
        <v>3205</v>
      </c>
      <c r="K1516" s="1" t="s">
        <v>502</v>
      </c>
      <c r="N1516" s="8"/>
      <c r="R1516" s="1"/>
      <c r="S1516" s="1">
        <v>1</v>
      </c>
    </row>
    <row r="1517" ht="36" hidden="1" customHeight="1" spans="1:19">
      <c r="A1517" s="1" t="s">
        <v>3206</v>
      </c>
      <c r="B1517" s="3" t="s">
        <v>3207</v>
      </c>
      <c r="C1517" s="4">
        <v>28175056.1487236</v>
      </c>
      <c r="D1517" s="5">
        <v>25385725.59</v>
      </c>
      <c r="E1517" s="4">
        <v>9.9</v>
      </c>
      <c r="F1517" s="5">
        <v>25385725.59</v>
      </c>
      <c r="H1517" s="1">
        <v>188</v>
      </c>
      <c r="I1517" s="6">
        <v>44886</v>
      </c>
      <c r="J1517" s="13" t="s">
        <v>3208</v>
      </c>
      <c r="K1517" s="1" t="s">
        <v>20</v>
      </c>
      <c r="N1517" s="8"/>
      <c r="R1517" s="1"/>
      <c r="S1517" s="1">
        <v>1</v>
      </c>
    </row>
    <row r="1518" ht="36" hidden="1" customHeight="1" spans="1:19">
      <c r="A1518" s="1" t="s">
        <v>3209</v>
      </c>
      <c r="B1518" s="3" t="s">
        <v>1469</v>
      </c>
      <c r="C1518" s="4">
        <v>10880383.3796791</v>
      </c>
      <c r="D1518" s="5">
        <v>10173158.46</v>
      </c>
      <c r="E1518" s="4">
        <v>6.5</v>
      </c>
      <c r="F1518" s="5">
        <v>10173158.46</v>
      </c>
      <c r="H1518" s="1">
        <v>156</v>
      </c>
      <c r="I1518" s="6">
        <v>44886</v>
      </c>
      <c r="J1518" s="13" t="s">
        <v>3210</v>
      </c>
      <c r="K1518" s="1" t="s">
        <v>502</v>
      </c>
      <c r="N1518" s="8"/>
      <c r="R1518" s="1"/>
      <c r="S1518" s="1">
        <v>1</v>
      </c>
    </row>
    <row r="1519" ht="36" hidden="1" customHeight="1" spans="1:19">
      <c r="A1519" s="1" t="s">
        <v>3211</v>
      </c>
      <c r="B1519" s="3" t="s">
        <v>1448</v>
      </c>
      <c r="C1519" s="4">
        <v>13791653.5557986</v>
      </c>
      <c r="D1519" s="5">
        <v>12605571.35</v>
      </c>
      <c r="E1519" s="4">
        <v>8.6</v>
      </c>
      <c r="F1519" s="5">
        <v>12605571.35</v>
      </c>
      <c r="H1519" s="1">
        <v>144</v>
      </c>
      <c r="I1519" s="6">
        <v>44886</v>
      </c>
      <c r="J1519" s="13" t="s">
        <v>3212</v>
      </c>
      <c r="K1519" s="1" t="s">
        <v>502</v>
      </c>
      <c r="N1519" s="8"/>
      <c r="R1519" s="1"/>
      <c r="S1519" s="1">
        <v>1</v>
      </c>
    </row>
    <row r="1520" ht="18.75" hidden="1" spans="1:19">
      <c r="A1520" s="1" t="s">
        <v>3213</v>
      </c>
      <c r="B1520" s="3" t="s">
        <v>3214</v>
      </c>
      <c r="H1520" s="1">
        <v>6</v>
      </c>
      <c r="I1520" s="6">
        <v>44887</v>
      </c>
      <c r="J1520" s="13" t="s">
        <v>3215</v>
      </c>
      <c r="K1520" s="1" t="s">
        <v>20</v>
      </c>
      <c r="N1520" s="8"/>
      <c r="R1520" s="1"/>
      <c r="S1520" s="1">
        <v>1</v>
      </c>
    </row>
    <row r="1521" ht="36" hidden="1" customHeight="1" spans="1:19">
      <c r="A1521" s="1" t="s">
        <v>3216</v>
      </c>
      <c r="B1521" s="3" t="s">
        <v>3217</v>
      </c>
      <c r="E1521" s="4">
        <v>6.5</v>
      </c>
      <c r="H1521" s="1">
        <v>23</v>
      </c>
      <c r="I1521" s="6">
        <v>44887</v>
      </c>
      <c r="J1521" s="13" t="s">
        <v>3218</v>
      </c>
      <c r="K1521" s="1" t="s">
        <v>20</v>
      </c>
      <c r="N1521" s="8"/>
      <c r="R1521" s="1"/>
      <c r="S1521" s="1">
        <v>1</v>
      </c>
    </row>
    <row r="1522" ht="36" hidden="1" customHeight="1" spans="1:19">
      <c r="A1522" s="1" t="s">
        <v>3219</v>
      </c>
      <c r="B1522" s="3" t="s">
        <v>3217</v>
      </c>
      <c r="E1522" s="4">
        <v>6.5</v>
      </c>
      <c r="H1522" s="1">
        <v>23</v>
      </c>
      <c r="I1522" s="6">
        <v>44887</v>
      </c>
      <c r="J1522" s="13" t="s">
        <v>3220</v>
      </c>
      <c r="K1522" s="1">
        <v>6</v>
      </c>
      <c r="N1522" s="8"/>
      <c r="R1522" s="1"/>
      <c r="S1522" s="1">
        <v>1</v>
      </c>
    </row>
    <row r="1523" ht="36" hidden="1" customHeight="1" spans="1:19">
      <c r="A1523" s="1" t="s">
        <v>3221</v>
      </c>
      <c r="B1523" s="3" t="s">
        <v>3222</v>
      </c>
      <c r="C1523" s="4">
        <v>36358509.005291</v>
      </c>
      <c r="D1523" s="5">
        <v>34358791.01</v>
      </c>
      <c r="E1523" s="4">
        <v>5.5</v>
      </c>
      <c r="F1523" s="5">
        <v>34358791.01</v>
      </c>
      <c r="H1523" s="1">
        <v>190</v>
      </c>
      <c r="I1523" s="6">
        <v>44887</v>
      </c>
      <c r="J1523" s="13" t="s">
        <v>3223</v>
      </c>
      <c r="K1523" s="1" t="s">
        <v>20</v>
      </c>
      <c r="N1523" s="8"/>
      <c r="R1523" s="1"/>
      <c r="S1523" s="1">
        <v>1</v>
      </c>
    </row>
    <row r="1524" ht="18.75" hidden="1" spans="1:19">
      <c r="A1524" s="1" t="s">
        <v>3224</v>
      </c>
      <c r="B1524" s="3" t="s">
        <v>3225</v>
      </c>
      <c r="H1524" s="1">
        <v>5</v>
      </c>
      <c r="I1524" s="6">
        <v>44888</v>
      </c>
      <c r="J1524" s="13" t="s">
        <v>3226</v>
      </c>
      <c r="K1524" s="1" t="s">
        <v>20</v>
      </c>
      <c r="N1524" s="8"/>
      <c r="R1524" s="1"/>
      <c r="S1524" s="1">
        <v>1</v>
      </c>
    </row>
    <row r="1525" ht="18.75" hidden="1" spans="1:19">
      <c r="A1525" s="1" t="s">
        <v>3227</v>
      </c>
      <c r="B1525" s="3" t="s">
        <v>3228</v>
      </c>
      <c r="H1525" s="1">
        <v>3</v>
      </c>
      <c r="I1525" s="6">
        <v>44888</v>
      </c>
      <c r="J1525" s="13" t="s">
        <v>3229</v>
      </c>
      <c r="K1525" s="1" t="s">
        <v>20</v>
      </c>
      <c r="N1525" s="8"/>
      <c r="R1525" s="1"/>
      <c r="S1525" s="1">
        <v>1</v>
      </c>
    </row>
    <row r="1526" ht="36" hidden="1" customHeight="1" spans="1:19">
      <c r="A1526" s="1" t="s">
        <v>3230</v>
      </c>
      <c r="B1526" s="3" t="s">
        <v>3231</v>
      </c>
      <c r="C1526" s="4">
        <v>14384673.0034129</v>
      </c>
      <c r="D1526" s="5">
        <v>12644127.57</v>
      </c>
      <c r="E1526" s="4">
        <v>12.1</v>
      </c>
      <c r="F1526" s="5">
        <v>12644127.57</v>
      </c>
      <c r="H1526" s="1">
        <v>292</v>
      </c>
      <c r="I1526" s="6">
        <v>44888</v>
      </c>
      <c r="J1526" s="13" t="s">
        <v>3232</v>
      </c>
      <c r="K1526" s="1" t="s">
        <v>20</v>
      </c>
      <c r="N1526" s="8"/>
      <c r="R1526" s="1"/>
      <c r="S1526" s="1">
        <v>1</v>
      </c>
    </row>
    <row r="1527" ht="36" hidden="1" customHeight="1" spans="1:19">
      <c r="A1527" s="1" t="s">
        <v>3233</v>
      </c>
      <c r="B1527" s="3" t="s">
        <v>3234</v>
      </c>
      <c r="C1527" s="4">
        <v>1868890.51724137</v>
      </c>
      <c r="D1527" s="5">
        <v>1734330.4</v>
      </c>
      <c r="E1527" s="4">
        <v>7.2</v>
      </c>
      <c r="F1527" s="5">
        <v>1734330.4</v>
      </c>
      <c r="H1527" s="1">
        <v>43</v>
      </c>
      <c r="I1527" s="6">
        <v>44888</v>
      </c>
      <c r="J1527" s="13" t="s">
        <v>3235</v>
      </c>
      <c r="K1527" s="1" t="s">
        <v>1265</v>
      </c>
      <c r="N1527" s="8"/>
      <c r="R1527" s="1"/>
      <c r="S1527" s="1">
        <v>1</v>
      </c>
    </row>
    <row r="1528" ht="36" hidden="1" customHeight="1" spans="1:19">
      <c r="A1528" s="1" t="s">
        <v>3236</v>
      </c>
      <c r="B1528" s="3" t="s">
        <v>3234</v>
      </c>
      <c r="C1528" s="4">
        <v>1868890.51724137</v>
      </c>
      <c r="D1528" s="5">
        <v>1734330.4</v>
      </c>
      <c r="E1528" s="4">
        <v>7.2</v>
      </c>
      <c r="F1528" s="5">
        <v>1734330.4</v>
      </c>
      <c r="H1528" s="1">
        <v>43</v>
      </c>
      <c r="I1528" s="6">
        <v>44888</v>
      </c>
      <c r="J1528" s="13" t="s">
        <v>3237</v>
      </c>
      <c r="K1528" s="1" t="s">
        <v>20</v>
      </c>
      <c r="N1528" s="8"/>
      <c r="R1528" s="1"/>
      <c r="S1528" s="1">
        <v>1</v>
      </c>
    </row>
    <row r="1529" ht="36" hidden="1" customHeight="1" spans="1:19">
      <c r="A1529" s="1" t="s">
        <v>3238</v>
      </c>
      <c r="B1529" s="3" t="s">
        <v>3239</v>
      </c>
      <c r="C1529" s="4">
        <v>591202.232905983</v>
      </c>
      <c r="D1529" s="5">
        <v>553365.29</v>
      </c>
      <c r="E1529" s="4">
        <v>6.4</v>
      </c>
      <c r="F1529" s="5">
        <v>553365.29</v>
      </c>
      <c r="H1529" s="1">
        <v>17</v>
      </c>
      <c r="I1529" s="6">
        <v>44889</v>
      </c>
      <c r="J1529" s="13" t="s">
        <v>3240</v>
      </c>
      <c r="K1529" s="1" t="s">
        <v>20</v>
      </c>
      <c r="N1529" s="8"/>
      <c r="R1529" s="1"/>
      <c r="S1529" s="1">
        <v>1</v>
      </c>
    </row>
    <row r="1530" ht="36" hidden="1" customHeight="1" spans="1:19">
      <c r="A1530" s="1" t="s">
        <v>3241</v>
      </c>
      <c r="B1530" s="3" t="s">
        <v>3239</v>
      </c>
      <c r="C1530" s="4">
        <v>591202.232905983</v>
      </c>
      <c r="D1530" s="5">
        <v>553365.29</v>
      </c>
      <c r="E1530" s="4">
        <v>6.4</v>
      </c>
      <c r="F1530" s="5">
        <v>553365.29</v>
      </c>
      <c r="H1530" s="1">
        <v>17</v>
      </c>
      <c r="I1530" s="6">
        <v>44889</v>
      </c>
      <c r="J1530" s="13" t="s">
        <v>3242</v>
      </c>
      <c r="K1530" s="1" t="s">
        <v>1265</v>
      </c>
      <c r="N1530" s="8"/>
      <c r="R1530" s="1"/>
      <c r="S1530" s="1">
        <v>1</v>
      </c>
    </row>
    <row r="1531" ht="36" hidden="1" customHeight="1" spans="1:19">
      <c r="A1531" s="1" t="s">
        <v>3243</v>
      </c>
      <c r="B1531" s="3" t="s">
        <v>3244</v>
      </c>
      <c r="C1531" s="4">
        <v>8489632.46899661</v>
      </c>
      <c r="D1531" s="5">
        <v>7530304</v>
      </c>
      <c r="E1531" s="4">
        <v>11.3</v>
      </c>
      <c r="F1531" s="5">
        <v>7530304</v>
      </c>
      <c r="H1531" s="1">
        <v>6</v>
      </c>
      <c r="I1531" s="6">
        <v>44889</v>
      </c>
      <c r="J1531" s="13" t="s">
        <v>3245</v>
      </c>
      <c r="K1531" s="1" t="s">
        <v>20</v>
      </c>
      <c r="N1531" s="8"/>
      <c r="R1531" s="1"/>
      <c r="S1531" s="1">
        <v>1</v>
      </c>
    </row>
    <row r="1532" ht="18.75" hidden="1" spans="1:19">
      <c r="A1532" s="1" t="s">
        <v>3246</v>
      </c>
      <c r="B1532" s="3" t="s">
        <v>3247</v>
      </c>
      <c r="H1532" s="1">
        <v>6</v>
      </c>
      <c r="I1532" s="6">
        <v>44890</v>
      </c>
      <c r="J1532" s="13" t="s">
        <v>3248</v>
      </c>
      <c r="K1532" s="1" t="s">
        <v>20</v>
      </c>
      <c r="N1532" s="8"/>
      <c r="R1532" s="1"/>
      <c r="S1532" s="1">
        <v>1</v>
      </c>
    </row>
    <row r="1533" ht="18.75" hidden="1" spans="1:19">
      <c r="A1533" s="1" t="s">
        <v>3249</v>
      </c>
      <c r="B1533" s="3" t="s">
        <v>3250</v>
      </c>
      <c r="H1533" s="1">
        <v>24</v>
      </c>
      <c r="I1533" s="6">
        <v>44890</v>
      </c>
      <c r="J1533" s="13" t="s">
        <v>3251</v>
      </c>
      <c r="K1533" s="1" t="s">
        <v>20</v>
      </c>
      <c r="N1533" s="8"/>
      <c r="R1533" s="1"/>
      <c r="S1533" s="1">
        <v>1</v>
      </c>
    </row>
    <row r="1534" ht="36" hidden="1" customHeight="1" spans="1:19">
      <c r="A1534" s="1" t="s">
        <v>3252</v>
      </c>
      <c r="B1534" s="3" t="s">
        <v>3253</v>
      </c>
      <c r="C1534" s="4">
        <v>562562.966194111</v>
      </c>
      <c r="D1534" s="5">
        <v>515870.24</v>
      </c>
      <c r="E1534" s="4">
        <v>8.3</v>
      </c>
      <c r="F1534" s="5">
        <v>515870.24</v>
      </c>
      <c r="H1534" s="1">
        <v>12</v>
      </c>
      <c r="I1534" s="6">
        <v>44890</v>
      </c>
      <c r="J1534" s="13" t="s">
        <v>3254</v>
      </c>
      <c r="K1534" s="1" t="s">
        <v>1265</v>
      </c>
      <c r="N1534" s="8"/>
      <c r="R1534" s="1"/>
      <c r="S1534" s="1">
        <v>1</v>
      </c>
    </row>
    <row r="1535" ht="36" hidden="1" customHeight="1" spans="1:19">
      <c r="A1535" s="1" t="s">
        <v>3255</v>
      </c>
      <c r="B1535" s="3" t="s">
        <v>3253</v>
      </c>
      <c r="C1535" s="4">
        <v>562562.966194111</v>
      </c>
      <c r="D1535" s="5">
        <v>515870.24</v>
      </c>
      <c r="E1535" s="4">
        <v>8.3</v>
      </c>
      <c r="F1535" s="5">
        <v>515870.24</v>
      </c>
      <c r="H1535" s="1">
        <v>12</v>
      </c>
      <c r="I1535" s="6">
        <v>44890</v>
      </c>
      <c r="J1535" s="13" t="s">
        <v>3256</v>
      </c>
      <c r="K1535" s="1" t="s">
        <v>20</v>
      </c>
      <c r="N1535" s="8"/>
      <c r="R1535" s="1"/>
      <c r="S1535" s="1">
        <v>1</v>
      </c>
    </row>
    <row r="1536" ht="36" hidden="1" customHeight="1" spans="1:19">
      <c r="A1536" s="1" t="s">
        <v>3257</v>
      </c>
      <c r="B1536" s="3" t="s">
        <v>3258</v>
      </c>
      <c r="C1536" s="4">
        <v>17782629.9453551</v>
      </c>
      <c r="D1536" s="5">
        <v>16271106.4</v>
      </c>
      <c r="E1536" s="4">
        <v>8.5</v>
      </c>
      <c r="F1536" s="5">
        <v>16271106.4</v>
      </c>
      <c r="H1536" s="1">
        <v>172</v>
      </c>
      <c r="I1536" s="6">
        <v>44890</v>
      </c>
      <c r="J1536" s="13" t="s">
        <v>3259</v>
      </c>
      <c r="K1536" s="1" t="s">
        <v>20</v>
      </c>
      <c r="N1536" s="8"/>
      <c r="R1536" s="1"/>
      <c r="S1536" s="1">
        <v>1</v>
      </c>
    </row>
    <row r="1537" ht="18.75" hidden="1" spans="1:19">
      <c r="A1537" s="1" t="s">
        <v>3260</v>
      </c>
      <c r="B1537" s="3" t="s">
        <v>3261</v>
      </c>
      <c r="H1537" s="1">
        <v>8</v>
      </c>
      <c r="I1537" s="6">
        <v>44893</v>
      </c>
      <c r="J1537" s="13" t="s">
        <v>3262</v>
      </c>
      <c r="K1537" s="1" t="s">
        <v>20</v>
      </c>
      <c r="N1537" s="8"/>
      <c r="R1537" s="1"/>
      <c r="S1537" s="1">
        <v>1</v>
      </c>
    </row>
    <row r="1538" ht="18.75" hidden="1" spans="1:19">
      <c r="A1538" s="1" t="s">
        <v>3263</v>
      </c>
      <c r="B1538" s="3" t="s">
        <v>3264</v>
      </c>
      <c r="H1538" s="1">
        <v>30</v>
      </c>
      <c r="I1538" s="6">
        <v>44893</v>
      </c>
      <c r="J1538" s="13" t="s">
        <v>3265</v>
      </c>
      <c r="K1538" s="1" t="s">
        <v>20</v>
      </c>
      <c r="N1538" s="8"/>
      <c r="R1538" s="1"/>
      <c r="S1538" s="1">
        <v>1</v>
      </c>
    </row>
    <row r="1539" ht="36" hidden="1" customHeight="1" spans="1:19">
      <c r="A1539" s="1" t="s">
        <v>3266</v>
      </c>
      <c r="B1539" s="3" t="s">
        <v>3267</v>
      </c>
      <c r="C1539" s="4">
        <v>22175782.2587719</v>
      </c>
      <c r="D1539" s="5">
        <v>20224313.42</v>
      </c>
      <c r="E1539" s="4">
        <v>8.8</v>
      </c>
      <c r="F1539" s="5">
        <v>20224313.42</v>
      </c>
      <c r="H1539" s="1">
        <v>267</v>
      </c>
      <c r="I1539" s="6">
        <v>44893</v>
      </c>
      <c r="J1539" s="13" t="s">
        <v>3268</v>
      </c>
      <c r="K1539" s="1" t="s">
        <v>20</v>
      </c>
      <c r="N1539" s="8"/>
      <c r="R1539" s="1"/>
      <c r="S1539" s="1">
        <v>1</v>
      </c>
    </row>
    <row r="1540" ht="36" hidden="1" customHeight="1" spans="1:19">
      <c r="A1540" s="1" t="s">
        <v>3269</v>
      </c>
      <c r="B1540" s="3" t="s">
        <v>3270</v>
      </c>
      <c r="C1540" s="4">
        <v>5450367.15151515</v>
      </c>
      <c r="D1540" s="5">
        <v>5395863.48</v>
      </c>
      <c r="E1540" s="4">
        <v>1</v>
      </c>
      <c r="F1540" s="5">
        <v>5395863.48</v>
      </c>
      <c r="H1540" s="1">
        <v>42</v>
      </c>
      <c r="I1540" s="6">
        <v>44893</v>
      </c>
      <c r="J1540" s="13" t="s">
        <v>3271</v>
      </c>
      <c r="K1540" s="1" t="s">
        <v>20</v>
      </c>
      <c r="N1540" s="8"/>
      <c r="R1540" s="1"/>
      <c r="S1540" s="1">
        <v>1</v>
      </c>
    </row>
    <row r="1541" ht="36" hidden="1" customHeight="1" spans="1:19">
      <c r="A1541" s="1" t="s">
        <v>3272</v>
      </c>
      <c r="B1541" s="3" t="s">
        <v>3273</v>
      </c>
      <c r="C1541" s="4">
        <v>1075553.84699453</v>
      </c>
      <c r="D1541" s="5">
        <v>984131.77</v>
      </c>
      <c r="E1541" s="4">
        <v>8.5</v>
      </c>
      <c r="F1541" s="5">
        <v>984131.77</v>
      </c>
      <c r="H1541" s="1">
        <v>29</v>
      </c>
      <c r="I1541" s="6">
        <v>44893</v>
      </c>
      <c r="J1541" s="13" t="s">
        <v>3274</v>
      </c>
      <c r="K1541" s="1" t="s">
        <v>20</v>
      </c>
      <c r="N1541" s="8"/>
      <c r="R1541" s="1"/>
      <c r="S1541" s="1">
        <v>1</v>
      </c>
    </row>
    <row r="1542" ht="36" hidden="1" customHeight="1" spans="1:19">
      <c r="A1542" s="1" t="s">
        <v>3275</v>
      </c>
      <c r="B1542" s="3" t="s">
        <v>3273</v>
      </c>
      <c r="C1542" s="4">
        <v>1075553.84699453</v>
      </c>
      <c r="D1542" s="5">
        <v>984131.77</v>
      </c>
      <c r="E1542" s="4">
        <v>8.5</v>
      </c>
      <c r="F1542" s="5">
        <v>984131.77</v>
      </c>
      <c r="H1542" s="1">
        <v>29</v>
      </c>
      <c r="I1542" s="6">
        <v>44893</v>
      </c>
      <c r="J1542" s="13" t="s">
        <v>3276</v>
      </c>
      <c r="K1542" s="1" t="s">
        <v>1265</v>
      </c>
      <c r="N1542" s="8"/>
      <c r="R1542" s="1"/>
      <c r="S1542" s="1">
        <v>1</v>
      </c>
    </row>
    <row r="1543" ht="18.75" hidden="1" spans="1:19">
      <c r="A1543" s="1" t="s">
        <v>3277</v>
      </c>
      <c r="B1543" s="3" t="s">
        <v>3278</v>
      </c>
      <c r="H1543" s="1">
        <v>4</v>
      </c>
      <c r="I1543" s="6">
        <v>44894</v>
      </c>
      <c r="J1543" s="13" t="s">
        <v>3279</v>
      </c>
      <c r="K1543" s="1">
        <v>6</v>
      </c>
      <c r="N1543" s="8"/>
      <c r="R1543" s="1"/>
      <c r="S1543" s="1">
        <v>1</v>
      </c>
    </row>
    <row r="1544" ht="18.75" hidden="1" spans="1:19">
      <c r="A1544" s="1" t="s">
        <v>3280</v>
      </c>
      <c r="B1544" s="3" t="s">
        <v>3281</v>
      </c>
      <c r="H1544" s="1">
        <v>4</v>
      </c>
      <c r="I1544" s="6">
        <v>44894</v>
      </c>
      <c r="J1544" s="13" t="s">
        <v>3282</v>
      </c>
      <c r="K1544" s="1" t="s">
        <v>20</v>
      </c>
      <c r="N1544" s="8"/>
      <c r="R1544" s="1"/>
      <c r="S1544" s="1">
        <v>1</v>
      </c>
    </row>
    <row r="1545" ht="18.75" hidden="1" spans="1:19">
      <c r="A1545" s="1" t="s">
        <v>3283</v>
      </c>
      <c r="B1545" s="3" t="s">
        <v>3284</v>
      </c>
      <c r="H1545" s="1">
        <v>4</v>
      </c>
      <c r="I1545" s="6">
        <v>44894</v>
      </c>
      <c r="J1545" s="13" t="s">
        <v>3285</v>
      </c>
      <c r="K1545" s="1" t="s">
        <v>20</v>
      </c>
      <c r="N1545" s="8"/>
      <c r="R1545" s="1"/>
      <c r="S1545" s="1">
        <v>1</v>
      </c>
    </row>
    <row r="1546" ht="18.75" hidden="1" spans="1:19">
      <c r="A1546" s="1" t="s">
        <v>3286</v>
      </c>
      <c r="B1546" s="3" t="s">
        <v>3287</v>
      </c>
      <c r="H1546" s="1">
        <v>5</v>
      </c>
      <c r="I1546" s="6">
        <v>44894</v>
      </c>
      <c r="J1546" s="13" t="s">
        <v>3288</v>
      </c>
      <c r="K1546" s="1" t="s">
        <v>20</v>
      </c>
      <c r="N1546" s="8"/>
      <c r="R1546" s="1"/>
      <c r="S1546" s="1">
        <v>1</v>
      </c>
    </row>
    <row r="1547" ht="18.75" hidden="1" spans="1:19">
      <c r="A1547" s="1" t="s">
        <v>3289</v>
      </c>
      <c r="B1547" s="3" t="s">
        <v>3290</v>
      </c>
      <c r="H1547" s="1">
        <v>273</v>
      </c>
      <c r="I1547" s="6">
        <v>44894</v>
      </c>
      <c r="J1547" s="13" t="s">
        <v>3291</v>
      </c>
      <c r="K1547" s="1" t="s">
        <v>576</v>
      </c>
      <c r="N1547" s="8"/>
      <c r="R1547" s="1"/>
      <c r="S1547" s="1">
        <v>1</v>
      </c>
    </row>
    <row r="1548" ht="18.75" hidden="1" spans="1:19">
      <c r="A1548" s="1" t="s">
        <v>3292</v>
      </c>
      <c r="B1548" s="3" t="s">
        <v>3293</v>
      </c>
      <c r="H1548" s="1">
        <v>273</v>
      </c>
      <c r="I1548" s="6">
        <v>44894</v>
      </c>
      <c r="J1548" s="13" t="s">
        <v>3294</v>
      </c>
      <c r="K1548" s="1" t="s">
        <v>20</v>
      </c>
      <c r="N1548" s="8"/>
      <c r="R1548" s="1"/>
      <c r="S1548" s="1">
        <v>1</v>
      </c>
    </row>
    <row r="1549" ht="36" hidden="1" customHeight="1" spans="1:19">
      <c r="A1549" s="1" t="s">
        <v>3295</v>
      </c>
      <c r="B1549" s="3" t="s">
        <v>3296</v>
      </c>
      <c r="C1549" s="4">
        <v>311515509.610389</v>
      </c>
      <c r="D1549" s="5">
        <v>299833678</v>
      </c>
      <c r="E1549" s="4">
        <v>3.75</v>
      </c>
      <c r="F1549" s="5">
        <v>299833678</v>
      </c>
      <c r="H1549" s="1">
        <v>4</v>
      </c>
      <c r="I1549" s="6">
        <v>44894</v>
      </c>
      <c r="J1549" s="13" t="s">
        <v>3297</v>
      </c>
      <c r="K1549" s="1" t="s">
        <v>20</v>
      </c>
      <c r="N1549" s="8"/>
      <c r="R1549" s="1"/>
      <c r="S1549" s="1">
        <v>1</v>
      </c>
    </row>
    <row r="1550" ht="36" hidden="1" customHeight="1" spans="1:19">
      <c r="A1550" s="1" t="s">
        <v>3298</v>
      </c>
      <c r="B1550" s="3" t="s">
        <v>3299</v>
      </c>
      <c r="C1550" s="4">
        <v>1938633.2054176</v>
      </c>
      <c r="D1550" s="5">
        <v>1717629.02</v>
      </c>
      <c r="E1550" s="4">
        <v>11.4</v>
      </c>
      <c r="F1550" s="5">
        <v>1717629.02</v>
      </c>
      <c r="H1550" s="1">
        <v>39</v>
      </c>
      <c r="I1550" s="6">
        <v>44894</v>
      </c>
      <c r="J1550" s="13" t="s">
        <v>3300</v>
      </c>
      <c r="K1550" s="1" t="s">
        <v>1265</v>
      </c>
      <c r="N1550" s="8"/>
      <c r="R1550" s="1"/>
      <c r="S1550" s="1">
        <v>1</v>
      </c>
    </row>
    <row r="1551" ht="36" hidden="1" customHeight="1" spans="1:19">
      <c r="A1551" s="1" t="s">
        <v>3301</v>
      </c>
      <c r="B1551" s="3" t="s">
        <v>3299</v>
      </c>
      <c r="C1551" s="4">
        <v>1938633.2054176</v>
      </c>
      <c r="D1551" s="5">
        <v>1717629.02</v>
      </c>
      <c r="E1551" s="4">
        <v>11.4</v>
      </c>
      <c r="F1551" s="5">
        <v>1717629.02</v>
      </c>
      <c r="H1551" s="1">
        <v>39</v>
      </c>
      <c r="I1551" s="6">
        <v>44894</v>
      </c>
      <c r="J1551" s="13" t="s">
        <v>3302</v>
      </c>
      <c r="K1551" s="1" t="s">
        <v>20</v>
      </c>
      <c r="N1551" s="8"/>
      <c r="R1551" s="1"/>
      <c r="S1551" s="1">
        <v>1</v>
      </c>
    </row>
    <row r="1552" ht="36" hidden="1" customHeight="1" spans="1:19">
      <c r="A1552" s="1" t="s">
        <v>3303</v>
      </c>
      <c r="B1552" s="3" t="s">
        <v>3296</v>
      </c>
      <c r="C1552" s="4">
        <v>311515509.610389</v>
      </c>
      <c r="D1552" s="5">
        <v>299833678</v>
      </c>
      <c r="E1552" s="4">
        <v>3.75</v>
      </c>
      <c r="F1552" s="5">
        <v>299833678</v>
      </c>
      <c r="H1552" s="1">
        <v>4</v>
      </c>
      <c r="I1552" s="6">
        <v>44894</v>
      </c>
      <c r="J1552" s="13" t="s">
        <v>3304</v>
      </c>
      <c r="K1552" s="1" t="s">
        <v>20</v>
      </c>
      <c r="N1552" s="8"/>
      <c r="R1552" s="1"/>
      <c r="S1552" s="1">
        <v>1</v>
      </c>
    </row>
    <row r="1553" ht="18.75" hidden="1" spans="1:19">
      <c r="A1553" s="1" t="s">
        <v>3305</v>
      </c>
      <c r="B1553" s="3" t="s">
        <v>3306</v>
      </c>
      <c r="H1553" s="1">
        <v>8</v>
      </c>
      <c r="I1553" s="6">
        <v>44895</v>
      </c>
      <c r="J1553" s="13" t="s">
        <v>3307</v>
      </c>
      <c r="K1553" s="1" t="s">
        <v>20</v>
      </c>
      <c r="N1553" s="8"/>
      <c r="R1553" s="1"/>
      <c r="S1553" s="1">
        <v>1</v>
      </c>
    </row>
    <row r="1554" ht="18.75" hidden="1" spans="1:19">
      <c r="A1554" s="1" t="s">
        <v>3308</v>
      </c>
      <c r="B1554" s="3" t="s">
        <v>3309</v>
      </c>
      <c r="H1554" s="1">
        <v>5</v>
      </c>
      <c r="I1554" s="6">
        <v>44895</v>
      </c>
      <c r="J1554" s="13" t="s">
        <v>3310</v>
      </c>
      <c r="K1554" s="1" t="s">
        <v>20</v>
      </c>
      <c r="N1554" s="8"/>
      <c r="R1554" s="1"/>
      <c r="S1554" s="1">
        <v>1</v>
      </c>
    </row>
    <row r="1555" ht="18.75" hidden="1" spans="1:19">
      <c r="A1555" s="1" t="s">
        <v>3311</v>
      </c>
      <c r="B1555" s="3" t="s">
        <v>3312</v>
      </c>
      <c r="H1555" s="1">
        <v>5</v>
      </c>
      <c r="I1555" s="6">
        <v>44895</v>
      </c>
      <c r="J1555" s="13" t="s">
        <v>3313</v>
      </c>
      <c r="K1555" s="1" t="s">
        <v>20</v>
      </c>
      <c r="N1555" s="8"/>
      <c r="R1555" s="1"/>
      <c r="S1555" s="1">
        <v>1</v>
      </c>
    </row>
    <row r="1556" ht="36" hidden="1" customHeight="1" spans="1:19">
      <c r="A1556" s="1" t="s">
        <v>3314</v>
      </c>
      <c r="B1556" s="3" t="s">
        <v>3315</v>
      </c>
      <c r="C1556" s="4">
        <v>1390086.89467969</v>
      </c>
      <c r="D1556" s="5">
        <v>1280270.03</v>
      </c>
      <c r="E1556" s="4">
        <v>7.9</v>
      </c>
      <c r="F1556" s="5">
        <v>1280270.03</v>
      </c>
      <c r="H1556" s="1">
        <v>35</v>
      </c>
      <c r="I1556" s="6">
        <v>44895</v>
      </c>
      <c r="J1556" s="13" t="s">
        <v>3316</v>
      </c>
      <c r="K1556" s="1" t="s">
        <v>1265</v>
      </c>
      <c r="N1556" s="8"/>
      <c r="R1556" s="1"/>
      <c r="S1556" s="1">
        <v>1</v>
      </c>
    </row>
    <row r="1557" ht="36" hidden="1" customHeight="1" spans="1:19">
      <c r="A1557" s="1" t="s">
        <v>3317</v>
      </c>
      <c r="B1557" s="3" t="s">
        <v>3315</v>
      </c>
      <c r="C1557" s="4">
        <v>1390086.89467969</v>
      </c>
      <c r="D1557" s="5">
        <v>1280270.03</v>
      </c>
      <c r="E1557" s="4">
        <v>7.9</v>
      </c>
      <c r="F1557" s="5">
        <v>1280270.03</v>
      </c>
      <c r="H1557" s="1">
        <v>35</v>
      </c>
      <c r="I1557" s="6">
        <v>44895</v>
      </c>
      <c r="J1557" s="13" t="s">
        <v>3318</v>
      </c>
      <c r="K1557" s="1" t="s">
        <v>20</v>
      </c>
      <c r="N1557" s="8"/>
      <c r="R1557" s="1"/>
      <c r="S1557" s="1">
        <v>1</v>
      </c>
    </row>
    <row r="1558" ht="36" hidden="1" customHeight="1" spans="1:19">
      <c r="A1558" s="1" t="s">
        <v>3319</v>
      </c>
      <c r="B1558" s="3" t="s">
        <v>3320</v>
      </c>
      <c r="C1558" s="4">
        <v>5208207</v>
      </c>
      <c r="D1558" s="5">
        <v>4687386.3</v>
      </c>
      <c r="E1558" s="4">
        <v>10</v>
      </c>
      <c r="F1558" s="5">
        <v>4687386.3</v>
      </c>
      <c r="H1558" s="1">
        <v>111</v>
      </c>
      <c r="I1558" s="6">
        <v>44895</v>
      </c>
      <c r="J1558" s="13" t="s">
        <v>3321</v>
      </c>
      <c r="K1558" s="1" t="s">
        <v>20</v>
      </c>
      <c r="N1558" s="8"/>
      <c r="R1558" s="1"/>
      <c r="S1558" s="1">
        <v>1</v>
      </c>
    </row>
    <row r="1559" ht="18.75" hidden="1" spans="1:19">
      <c r="A1559" s="1" t="s">
        <v>3322</v>
      </c>
      <c r="B1559" s="3" t="s">
        <v>3323</v>
      </c>
      <c r="H1559" s="1">
        <v>4</v>
      </c>
      <c r="I1559" s="6">
        <v>44896</v>
      </c>
      <c r="J1559" s="13" t="s">
        <v>3324</v>
      </c>
      <c r="K1559" s="1" t="s">
        <v>20</v>
      </c>
      <c r="N1559" s="8"/>
      <c r="R1559" s="1"/>
      <c r="S1559" s="1">
        <v>1</v>
      </c>
    </row>
    <row r="1560" ht="36" hidden="1" customHeight="1" spans="1:19">
      <c r="A1560" s="1" t="s">
        <v>3325</v>
      </c>
      <c r="B1560" s="3" t="s">
        <v>3326</v>
      </c>
      <c r="C1560" s="4">
        <v>960509.333333333</v>
      </c>
      <c r="D1560" s="5">
        <v>864458.4</v>
      </c>
      <c r="E1560" s="4">
        <v>10</v>
      </c>
      <c r="F1560" s="5">
        <v>864458.4</v>
      </c>
      <c r="H1560" s="1">
        <v>12</v>
      </c>
      <c r="I1560" s="6">
        <v>44896</v>
      </c>
      <c r="J1560" s="13" t="s">
        <v>3327</v>
      </c>
      <c r="K1560" s="1" t="s">
        <v>20</v>
      </c>
      <c r="N1560" s="8"/>
      <c r="R1560" s="1"/>
      <c r="S1560" s="1">
        <v>1</v>
      </c>
    </row>
    <row r="1561" ht="36" hidden="1" customHeight="1" spans="1:19">
      <c r="A1561" s="1" t="s">
        <v>3328</v>
      </c>
      <c r="B1561" s="3" t="s">
        <v>3329</v>
      </c>
      <c r="C1561" s="4">
        <v>1028673.29966329</v>
      </c>
      <c r="D1561" s="5">
        <v>916547.91</v>
      </c>
      <c r="E1561" s="4">
        <v>10.9</v>
      </c>
      <c r="F1561" s="5">
        <v>916547.91</v>
      </c>
      <c r="H1561" s="1">
        <v>29</v>
      </c>
      <c r="I1561" s="6">
        <v>44896</v>
      </c>
      <c r="J1561" s="13" t="s">
        <v>3330</v>
      </c>
      <c r="K1561" s="1" t="s">
        <v>20</v>
      </c>
      <c r="N1561" s="8"/>
      <c r="R1561" s="1"/>
      <c r="S1561" s="1">
        <v>1</v>
      </c>
    </row>
    <row r="1562" ht="18.75" hidden="1" spans="1:19">
      <c r="A1562" s="1" t="s">
        <v>3331</v>
      </c>
      <c r="B1562" s="3" t="s">
        <v>3332</v>
      </c>
      <c r="H1562" s="1">
        <v>6</v>
      </c>
      <c r="I1562" s="6">
        <v>44897</v>
      </c>
      <c r="J1562" s="13" t="s">
        <v>3333</v>
      </c>
      <c r="K1562" s="1" t="s">
        <v>20</v>
      </c>
      <c r="N1562" s="8"/>
      <c r="R1562" s="1"/>
      <c r="S1562" s="1">
        <v>1</v>
      </c>
    </row>
    <row r="1563" ht="18.75" hidden="1" spans="1:19">
      <c r="A1563" s="1" t="s">
        <v>3334</v>
      </c>
      <c r="B1563" s="3" t="s">
        <v>3335</v>
      </c>
      <c r="H1563" s="1">
        <v>4</v>
      </c>
      <c r="I1563" s="6">
        <v>44897</v>
      </c>
      <c r="J1563" s="13" t="s">
        <v>3336</v>
      </c>
      <c r="K1563" s="1" t="s">
        <v>20</v>
      </c>
      <c r="N1563" s="8"/>
      <c r="R1563" s="1"/>
      <c r="S1563" s="1">
        <v>1</v>
      </c>
    </row>
    <row r="1564" ht="36" hidden="1" customHeight="1" spans="1:19">
      <c r="A1564" s="1" t="s">
        <v>3337</v>
      </c>
      <c r="B1564" s="3" t="s">
        <v>3338</v>
      </c>
      <c r="C1564" s="4">
        <v>6385506.81564245</v>
      </c>
      <c r="D1564" s="5">
        <v>5715028.6</v>
      </c>
      <c r="E1564" s="4">
        <v>10.5</v>
      </c>
      <c r="F1564" s="5">
        <v>5715028.6</v>
      </c>
      <c r="H1564" s="1">
        <v>169</v>
      </c>
      <c r="I1564" s="6">
        <v>44897</v>
      </c>
      <c r="J1564" s="13" t="s">
        <v>3339</v>
      </c>
      <c r="K1564" s="1" t="s">
        <v>20</v>
      </c>
      <c r="N1564" s="8"/>
      <c r="R1564" s="1"/>
      <c r="S1564" s="1">
        <v>1</v>
      </c>
    </row>
    <row r="1565" ht="36" hidden="1" customHeight="1" spans="1:19">
      <c r="A1565" s="1" t="s">
        <v>3340</v>
      </c>
      <c r="B1565" s="3" t="s">
        <v>3341</v>
      </c>
      <c r="C1565" s="4">
        <v>7411164.44805194</v>
      </c>
      <c r="D1565" s="5">
        <v>6847915.95</v>
      </c>
      <c r="E1565" s="4">
        <v>7.6</v>
      </c>
      <c r="F1565" s="5">
        <v>6847915.95</v>
      </c>
      <c r="H1565" s="1">
        <v>96</v>
      </c>
      <c r="I1565" s="6">
        <v>44897</v>
      </c>
      <c r="J1565" s="13" t="s">
        <v>3342</v>
      </c>
      <c r="K1565" s="1" t="s">
        <v>20</v>
      </c>
      <c r="N1565" s="8"/>
      <c r="R1565" s="1"/>
      <c r="S1565" s="1">
        <v>1</v>
      </c>
    </row>
    <row r="1566" ht="36" hidden="1" customHeight="1" spans="1:19">
      <c r="A1566" s="1" t="s">
        <v>3343</v>
      </c>
      <c r="B1566" s="3" t="s">
        <v>3344</v>
      </c>
      <c r="C1566" s="4">
        <v>386991239.215258</v>
      </c>
      <c r="D1566" s="5">
        <v>355064461.98</v>
      </c>
      <c r="E1566" s="4">
        <v>8.25</v>
      </c>
      <c r="F1566" s="5">
        <v>355064461.98</v>
      </c>
      <c r="H1566" s="1">
        <v>13</v>
      </c>
      <c r="I1566" s="6">
        <v>44897</v>
      </c>
      <c r="J1566" s="13" t="s">
        <v>3345</v>
      </c>
      <c r="K1566" s="1" t="s">
        <v>20</v>
      </c>
      <c r="N1566" s="8"/>
      <c r="R1566" s="1"/>
      <c r="S1566" s="1">
        <v>1</v>
      </c>
    </row>
    <row r="1567" ht="36" hidden="1" customHeight="1" spans="1:19">
      <c r="A1567" s="1" t="s">
        <v>3346</v>
      </c>
      <c r="B1567" s="3" t="s">
        <v>3347</v>
      </c>
      <c r="C1567" s="4">
        <v>18026363.0022321</v>
      </c>
      <c r="D1567" s="5">
        <v>16151621.25</v>
      </c>
      <c r="E1567" s="4">
        <v>10.4</v>
      </c>
      <c r="F1567" s="5">
        <v>16151621.25</v>
      </c>
      <c r="H1567" s="1">
        <v>239</v>
      </c>
      <c r="I1567" s="6">
        <v>44897</v>
      </c>
      <c r="J1567" s="13" t="s">
        <v>3348</v>
      </c>
      <c r="K1567" s="1" t="s">
        <v>20</v>
      </c>
      <c r="N1567" s="8"/>
      <c r="R1567" s="1"/>
      <c r="S1567" s="1">
        <v>1</v>
      </c>
    </row>
    <row r="1568" ht="18.75" hidden="1" spans="1:19">
      <c r="A1568" s="1" t="s">
        <v>3349</v>
      </c>
      <c r="B1568" s="3" t="s">
        <v>3350</v>
      </c>
      <c r="H1568" s="1">
        <v>4</v>
      </c>
      <c r="I1568" s="6">
        <v>44899</v>
      </c>
      <c r="J1568" s="13" t="s">
        <v>3351</v>
      </c>
      <c r="K1568" s="1" t="s">
        <v>20</v>
      </c>
      <c r="N1568" s="8"/>
      <c r="R1568" s="1"/>
      <c r="S1568" s="1">
        <v>1</v>
      </c>
    </row>
    <row r="1569" ht="36" hidden="1" customHeight="1" spans="1:19">
      <c r="A1569" s="1" t="s">
        <v>3352</v>
      </c>
      <c r="B1569" s="3" t="s">
        <v>3320</v>
      </c>
      <c r="C1569" s="4">
        <v>5208207</v>
      </c>
      <c r="D1569" s="5">
        <v>4687386.3</v>
      </c>
      <c r="E1569" s="4">
        <v>10</v>
      </c>
      <c r="F1569" s="5">
        <v>4687386.3</v>
      </c>
      <c r="H1569" s="1">
        <v>111</v>
      </c>
      <c r="I1569" s="6">
        <v>44899</v>
      </c>
      <c r="J1569" s="13" t="s">
        <v>3353</v>
      </c>
      <c r="K1569" s="1" t="s">
        <v>20</v>
      </c>
      <c r="N1569" s="8"/>
      <c r="R1569" s="1"/>
      <c r="S1569" s="1">
        <v>1</v>
      </c>
    </row>
    <row r="1570" ht="36" hidden="1" customHeight="1" spans="1:19">
      <c r="A1570" s="1" t="s">
        <v>3354</v>
      </c>
      <c r="B1570" s="3" t="s">
        <v>3338</v>
      </c>
      <c r="C1570" s="4">
        <v>6385506.81564245</v>
      </c>
      <c r="D1570" s="5">
        <v>5715028.6</v>
      </c>
      <c r="E1570" s="4">
        <v>10.5</v>
      </c>
      <c r="F1570" s="5">
        <v>5715028.6</v>
      </c>
      <c r="H1570" s="1">
        <v>169</v>
      </c>
      <c r="I1570" s="6">
        <v>44899</v>
      </c>
      <c r="J1570" s="13" t="s">
        <v>3355</v>
      </c>
      <c r="K1570" s="1" t="s">
        <v>1265</v>
      </c>
      <c r="N1570" s="8"/>
      <c r="R1570" s="1"/>
      <c r="S1570" s="1">
        <v>1</v>
      </c>
    </row>
    <row r="1571" ht="36" hidden="1" customHeight="1" spans="1:19">
      <c r="A1571" s="1" t="s">
        <v>3356</v>
      </c>
      <c r="B1571" s="3" t="s">
        <v>3329</v>
      </c>
      <c r="C1571" s="4">
        <v>1028673.29966329</v>
      </c>
      <c r="D1571" s="5">
        <v>916547.91</v>
      </c>
      <c r="E1571" s="4">
        <v>10.9</v>
      </c>
      <c r="F1571" s="5">
        <v>916547.91</v>
      </c>
      <c r="H1571" s="1">
        <v>29</v>
      </c>
      <c r="I1571" s="6">
        <v>44899</v>
      </c>
      <c r="J1571" s="13" t="s">
        <v>3357</v>
      </c>
      <c r="K1571" s="1" t="s">
        <v>1265</v>
      </c>
      <c r="N1571" s="8"/>
      <c r="R1571" s="1"/>
      <c r="S1571" s="1">
        <v>1</v>
      </c>
    </row>
    <row r="1572" ht="36" hidden="1" customHeight="1" spans="1:19">
      <c r="A1572" s="1" t="s">
        <v>3358</v>
      </c>
      <c r="B1572" s="3" t="s">
        <v>3359</v>
      </c>
      <c r="C1572" s="4">
        <v>6995067.66519823</v>
      </c>
      <c r="D1572" s="5">
        <v>6351521.44</v>
      </c>
      <c r="E1572" s="4">
        <v>9.2</v>
      </c>
      <c r="F1572" s="5">
        <v>6351521.44</v>
      </c>
      <c r="H1572" s="1">
        <v>202</v>
      </c>
      <c r="I1572" s="6">
        <v>44900</v>
      </c>
      <c r="J1572" s="13" t="s">
        <v>3360</v>
      </c>
      <c r="K1572" s="1" t="s">
        <v>20</v>
      </c>
      <c r="N1572" s="8"/>
      <c r="R1572" s="1"/>
      <c r="S1572" s="1">
        <v>1</v>
      </c>
    </row>
    <row r="1573" ht="36" hidden="1" customHeight="1" spans="1:19">
      <c r="A1573" s="1" t="s">
        <v>3361</v>
      </c>
      <c r="B1573" s="3" t="s">
        <v>3362</v>
      </c>
      <c r="C1573" s="4">
        <v>1898330.8114035</v>
      </c>
      <c r="D1573" s="5">
        <v>1731277.7</v>
      </c>
      <c r="E1573" s="4">
        <v>8.8</v>
      </c>
      <c r="F1573" s="5">
        <v>1731277.7</v>
      </c>
      <c r="H1573" s="1">
        <v>46</v>
      </c>
      <c r="I1573" s="6">
        <v>44900</v>
      </c>
      <c r="J1573" s="13" t="s">
        <v>3363</v>
      </c>
      <c r="K1573" s="1">
        <v>9</v>
      </c>
      <c r="N1573" s="8"/>
      <c r="R1573" s="1"/>
      <c r="S1573" s="1">
        <v>1</v>
      </c>
    </row>
    <row r="1574" ht="18.75" hidden="1" spans="1:19">
      <c r="A1574" s="1" t="s">
        <v>3364</v>
      </c>
      <c r="B1574" s="3" t="s">
        <v>3365</v>
      </c>
      <c r="H1574" s="1">
        <v>0</v>
      </c>
      <c r="I1574" s="6">
        <v>44901</v>
      </c>
      <c r="J1574" s="13" t="s">
        <v>3366</v>
      </c>
      <c r="K1574" s="1">
        <v>9</v>
      </c>
      <c r="N1574" s="8"/>
      <c r="R1574" s="1"/>
      <c r="S1574" s="1">
        <v>1</v>
      </c>
    </row>
    <row r="1575" ht="36" hidden="1" customHeight="1" spans="1:19">
      <c r="A1575" s="1" t="s">
        <v>3367</v>
      </c>
      <c r="B1575" s="3" t="s">
        <v>3368</v>
      </c>
      <c r="C1575" s="4">
        <v>17182460</v>
      </c>
      <c r="D1575" s="5">
        <v>15464214</v>
      </c>
      <c r="E1575" s="4">
        <v>10</v>
      </c>
      <c r="F1575" s="5">
        <v>15464214</v>
      </c>
      <c r="H1575" s="1">
        <v>277</v>
      </c>
      <c r="I1575" s="6">
        <v>44901</v>
      </c>
      <c r="J1575" s="13" t="s">
        <v>3369</v>
      </c>
      <c r="K1575" s="1" t="s">
        <v>20</v>
      </c>
      <c r="N1575" s="8"/>
      <c r="R1575" s="1"/>
      <c r="S1575" s="1">
        <v>1</v>
      </c>
    </row>
    <row r="1576" ht="36" hidden="1" customHeight="1" spans="1:19">
      <c r="A1576" s="1" t="s">
        <v>3370</v>
      </c>
      <c r="B1576" s="3" t="s">
        <v>3371</v>
      </c>
      <c r="C1576" s="4">
        <v>19712798.2838283</v>
      </c>
      <c r="D1576" s="5">
        <v>17918933.64</v>
      </c>
      <c r="E1576" s="4">
        <v>9.1</v>
      </c>
      <c r="F1576" s="5">
        <v>17918933.64</v>
      </c>
      <c r="H1576" s="1">
        <v>75</v>
      </c>
      <c r="I1576" s="6">
        <v>44901</v>
      </c>
      <c r="J1576" s="13" t="s">
        <v>3372</v>
      </c>
      <c r="K1576" s="1" t="s">
        <v>20</v>
      </c>
      <c r="N1576" s="8"/>
      <c r="R1576" s="1"/>
      <c r="S1576" s="1">
        <v>1</v>
      </c>
    </row>
    <row r="1577" ht="18.75" hidden="1" spans="1:19">
      <c r="A1577" s="1" t="s">
        <v>3373</v>
      </c>
      <c r="B1577" s="3" t="s">
        <v>3374</v>
      </c>
      <c r="H1577" s="1">
        <v>0</v>
      </c>
      <c r="I1577" s="6">
        <v>44902</v>
      </c>
      <c r="J1577" s="13" t="s">
        <v>3375</v>
      </c>
      <c r="K1577" s="1" t="s">
        <v>20</v>
      </c>
      <c r="N1577" s="8"/>
      <c r="R1577" s="1"/>
      <c r="S1577" s="1">
        <v>1</v>
      </c>
    </row>
    <row r="1578" ht="36" hidden="1" customHeight="1" spans="1:19">
      <c r="A1578" s="1" t="s">
        <v>3376</v>
      </c>
      <c r="B1578" s="3" t="s">
        <v>3377</v>
      </c>
      <c r="C1578" s="4">
        <v>22068907.3061224</v>
      </c>
      <c r="D1578" s="5">
        <v>21627529.16</v>
      </c>
      <c r="E1578" s="4">
        <v>2</v>
      </c>
      <c r="F1578" s="5">
        <v>21627529.16</v>
      </c>
      <c r="H1578" s="1">
        <v>6</v>
      </c>
      <c r="I1578" s="6">
        <v>44902</v>
      </c>
      <c r="J1578" s="13" t="s">
        <v>3378</v>
      </c>
      <c r="K1578" s="1">
        <v>9</v>
      </c>
      <c r="N1578" s="8"/>
      <c r="R1578" s="1"/>
      <c r="S1578" s="1">
        <v>1</v>
      </c>
    </row>
    <row r="1579" ht="36" hidden="1" customHeight="1" spans="1:19">
      <c r="A1579" s="1" t="s">
        <v>3379</v>
      </c>
      <c r="B1579" s="3" t="s">
        <v>3380</v>
      </c>
      <c r="C1579" s="4">
        <v>8172371.32829373</v>
      </c>
      <c r="D1579" s="5">
        <v>7567615.85</v>
      </c>
      <c r="E1579" s="4">
        <v>7.4</v>
      </c>
      <c r="F1579" s="5">
        <v>7567615.85</v>
      </c>
      <c r="H1579" s="1">
        <v>83</v>
      </c>
      <c r="I1579" s="6">
        <v>44902</v>
      </c>
      <c r="J1579" s="13" t="s">
        <v>3381</v>
      </c>
      <c r="K1579" s="1">
        <v>9</v>
      </c>
      <c r="N1579" s="8"/>
      <c r="R1579" s="1"/>
      <c r="S1579" s="1">
        <v>1</v>
      </c>
    </row>
    <row r="1580" ht="36" hidden="1" customHeight="1" spans="1:19">
      <c r="A1580" s="1" t="s">
        <v>3382</v>
      </c>
      <c r="B1580" s="3" t="s">
        <v>3383</v>
      </c>
      <c r="C1580" s="4">
        <v>22639840.9287257</v>
      </c>
      <c r="D1580" s="5">
        <v>20964492.7</v>
      </c>
      <c r="E1580" s="4">
        <v>7.4</v>
      </c>
      <c r="F1580" s="5">
        <v>20964492.7</v>
      </c>
      <c r="H1580" s="1">
        <v>303</v>
      </c>
      <c r="I1580" s="6">
        <v>44903</v>
      </c>
      <c r="J1580" s="13" t="s">
        <v>3384</v>
      </c>
      <c r="K1580" s="1" t="s">
        <v>1265</v>
      </c>
      <c r="N1580" s="8"/>
      <c r="R1580" s="1"/>
      <c r="S1580" s="1">
        <v>1</v>
      </c>
    </row>
    <row r="1581" ht="36" hidden="1" customHeight="1" spans="1:19">
      <c r="A1581" s="1" t="s">
        <v>3385</v>
      </c>
      <c r="B1581" s="3" t="s">
        <v>3386</v>
      </c>
      <c r="C1581" s="4">
        <v>40518700</v>
      </c>
      <c r="D1581" s="5">
        <v>38391468.25</v>
      </c>
      <c r="E1581" s="4">
        <v>5.25</v>
      </c>
      <c r="F1581" s="5">
        <v>38391468.25</v>
      </c>
      <c r="H1581" s="1">
        <v>12</v>
      </c>
      <c r="I1581" s="6">
        <v>44903</v>
      </c>
      <c r="J1581" s="13" t="s">
        <v>3387</v>
      </c>
      <c r="K1581" s="1" t="s">
        <v>1320</v>
      </c>
      <c r="N1581" s="8"/>
      <c r="R1581" s="1"/>
      <c r="S1581" s="1">
        <v>1</v>
      </c>
    </row>
    <row r="1582" ht="18.75" hidden="1" spans="1:19">
      <c r="A1582" s="1" t="s">
        <v>3388</v>
      </c>
      <c r="B1582" s="3" t="s">
        <v>3389</v>
      </c>
      <c r="H1582" s="1">
        <v>3</v>
      </c>
      <c r="I1582" s="6">
        <v>44904</v>
      </c>
      <c r="J1582" s="13" t="s">
        <v>3390</v>
      </c>
      <c r="K1582" s="1" t="s">
        <v>1320</v>
      </c>
      <c r="N1582" s="8"/>
      <c r="R1582" s="1"/>
      <c r="S1582" s="1">
        <v>1</v>
      </c>
    </row>
    <row r="1583" ht="18.75" hidden="1" spans="1:19">
      <c r="A1583" s="1" t="s">
        <v>3391</v>
      </c>
      <c r="B1583" s="3" t="s">
        <v>3392</v>
      </c>
      <c r="H1583" s="1">
        <v>5</v>
      </c>
      <c r="I1583" s="6">
        <v>44904</v>
      </c>
      <c r="J1583" s="13" t="s">
        <v>3393</v>
      </c>
      <c r="K1583" s="1" t="s">
        <v>562</v>
      </c>
      <c r="N1583" s="8"/>
      <c r="R1583" s="1"/>
      <c r="S1583" s="1">
        <v>1</v>
      </c>
    </row>
    <row r="1584" ht="36" hidden="1" customHeight="1" spans="1:19">
      <c r="A1584" s="1" t="s">
        <v>3394</v>
      </c>
      <c r="B1584" s="3" t="s">
        <v>3395</v>
      </c>
      <c r="C1584" s="4">
        <v>10964666.5635005</v>
      </c>
      <c r="D1584" s="5">
        <v>10273892.57</v>
      </c>
      <c r="E1584" s="4">
        <v>6.3</v>
      </c>
      <c r="F1584" s="5">
        <v>10273892.57</v>
      </c>
      <c r="H1584" s="1">
        <v>129</v>
      </c>
      <c r="I1584" s="6">
        <v>44904</v>
      </c>
      <c r="J1584" s="13" t="s">
        <v>3396</v>
      </c>
      <c r="K1584" s="1" t="s">
        <v>1265</v>
      </c>
      <c r="N1584" s="8"/>
      <c r="R1584" s="1"/>
      <c r="S1584" s="1">
        <v>1</v>
      </c>
    </row>
    <row r="1585" ht="36" hidden="1" customHeight="1" spans="1:19">
      <c r="A1585" s="1" t="s">
        <v>3397</v>
      </c>
      <c r="B1585" s="3" t="s">
        <v>3398</v>
      </c>
      <c r="C1585" s="4">
        <v>6951964.2550911</v>
      </c>
      <c r="D1585" s="5">
        <v>6486182.65</v>
      </c>
      <c r="E1585" s="4">
        <v>6.7</v>
      </c>
      <c r="F1585" s="5">
        <v>6486182.65</v>
      </c>
      <c r="H1585" s="1">
        <v>200</v>
      </c>
      <c r="I1585" s="6">
        <v>44904</v>
      </c>
      <c r="J1585" s="13" t="s">
        <v>3399</v>
      </c>
      <c r="K1585" s="1" t="s">
        <v>1265</v>
      </c>
      <c r="N1585" s="8"/>
      <c r="R1585" s="1"/>
      <c r="S1585" s="1">
        <v>1</v>
      </c>
    </row>
    <row r="1586" ht="36" hidden="1" customHeight="1" spans="1:19">
      <c r="A1586" s="1" t="s">
        <v>3400</v>
      </c>
      <c r="B1586" s="3" t="s">
        <v>3401</v>
      </c>
      <c r="C1586" s="4">
        <v>8039778.02497162</v>
      </c>
      <c r="D1586" s="5">
        <v>7083044.44</v>
      </c>
      <c r="E1586" s="4">
        <v>11.9</v>
      </c>
      <c r="F1586" s="5">
        <v>7083044.44</v>
      </c>
      <c r="H1586" s="1">
        <v>223</v>
      </c>
      <c r="I1586" s="6">
        <v>44904</v>
      </c>
      <c r="J1586" s="13" t="s">
        <v>3402</v>
      </c>
      <c r="K1586" s="1" t="s">
        <v>1265</v>
      </c>
      <c r="N1586" s="8"/>
      <c r="R1586" s="1"/>
      <c r="S1586" s="1">
        <v>1</v>
      </c>
    </row>
    <row r="1587" ht="18.75" hidden="1" spans="1:19">
      <c r="A1587" s="1" t="s">
        <v>3403</v>
      </c>
      <c r="B1587" s="3" t="s">
        <v>3404</v>
      </c>
      <c r="H1587" s="1">
        <v>0</v>
      </c>
      <c r="I1587" s="6">
        <v>44907</v>
      </c>
      <c r="J1587" s="13" t="s">
        <v>3405</v>
      </c>
      <c r="K1587" s="1" t="s">
        <v>576</v>
      </c>
      <c r="N1587" s="8"/>
      <c r="R1587" s="1"/>
      <c r="S1587" s="1">
        <v>1</v>
      </c>
    </row>
    <row r="1588" ht="36" hidden="1" customHeight="1" spans="1:19">
      <c r="A1588" s="1" t="s">
        <v>3406</v>
      </c>
      <c r="B1588" s="3" t="s">
        <v>3407</v>
      </c>
      <c r="C1588" s="4">
        <v>10703815.1345291</v>
      </c>
      <c r="D1588" s="5">
        <v>9547803.1</v>
      </c>
      <c r="E1588" s="4">
        <v>10.8</v>
      </c>
      <c r="F1588" s="5">
        <v>9547803.1</v>
      </c>
      <c r="H1588" s="1">
        <v>273</v>
      </c>
      <c r="I1588" s="6">
        <v>44907</v>
      </c>
      <c r="J1588" s="13" t="s">
        <v>3408</v>
      </c>
      <c r="K1588" s="1" t="s">
        <v>1265</v>
      </c>
      <c r="N1588" s="8"/>
      <c r="R1588" s="1"/>
      <c r="S1588" s="1">
        <v>1</v>
      </c>
    </row>
    <row r="1589" ht="18.75" hidden="1" spans="1:19">
      <c r="A1589" s="1" t="s">
        <v>3409</v>
      </c>
      <c r="B1589" s="3" t="s">
        <v>3410</v>
      </c>
      <c r="H1589" s="1">
        <v>9</v>
      </c>
      <c r="I1589" s="6">
        <v>44908</v>
      </c>
      <c r="J1589" s="13" t="s">
        <v>3411</v>
      </c>
      <c r="K1589" s="1" t="s">
        <v>20</v>
      </c>
      <c r="N1589" s="8"/>
      <c r="R1589" s="1"/>
      <c r="S1589" s="1">
        <v>1</v>
      </c>
    </row>
    <row r="1590" ht="36" hidden="1" customHeight="1" spans="1:19">
      <c r="A1590" s="1" t="s">
        <v>3412</v>
      </c>
      <c r="B1590" s="3" t="s">
        <v>3410</v>
      </c>
      <c r="C1590" s="4">
        <v>42960230.8352144</v>
      </c>
      <c r="D1590" s="5">
        <v>38062764.52</v>
      </c>
      <c r="E1590" s="4">
        <v>11.4</v>
      </c>
      <c r="F1590" s="5">
        <v>38062764.52</v>
      </c>
      <c r="H1590" s="1">
        <v>218</v>
      </c>
      <c r="I1590" s="6">
        <v>44908</v>
      </c>
      <c r="J1590" s="13" t="s">
        <v>3413</v>
      </c>
      <c r="K1590" s="1" t="s">
        <v>1320</v>
      </c>
      <c r="N1590" s="8"/>
      <c r="R1590" s="1"/>
      <c r="S1590" s="1">
        <v>1</v>
      </c>
    </row>
    <row r="1591" ht="36" hidden="1" customHeight="1" spans="1:19">
      <c r="A1591" s="1" t="s">
        <v>3414</v>
      </c>
      <c r="B1591" s="3" t="s">
        <v>3415</v>
      </c>
      <c r="C1591" s="4">
        <v>6762098.07650273</v>
      </c>
      <c r="D1591" s="5">
        <v>6187319.74</v>
      </c>
      <c r="E1591" s="4">
        <v>8.5</v>
      </c>
      <c r="F1591" s="5">
        <v>6187319.74</v>
      </c>
      <c r="H1591" s="1">
        <v>210</v>
      </c>
      <c r="I1591" s="6">
        <v>44908</v>
      </c>
      <c r="J1591" s="13" t="s">
        <v>3416</v>
      </c>
      <c r="K1591" s="1" t="s">
        <v>1265</v>
      </c>
      <c r="N1591" s="8"/>
      <c r="R1591" s="1"/>
      <c r="S1591" s="1">
        <v>1</v>
      </c>
    </row>
    <row r="1592" ht="18.75" hidden="1" spans="1:19">
      <c r="A1592" s="1" t="s">
        <v>3417</v>
      </c>
      <c r="B1592" s="3" t="s">
        <v>3418</v>
      </c>
      <c r="H1592" s="1">
        <v>4</v>
      </c>
      <c r="I1592" s="6">
        <v>44918</v>
      </c>
      <c r="J1592" s="13" t="s">
        <v>3419</v>
      </c>
      <c r="K1592" s="1" t="s">
        <v>1320</v>
      </c>
      <c r="N1592" s="8"/>
      <c r="R1592" s="1"/>
      <c r="S1592" s="1">
        <v>1</v>
      </c>
    </row>
    <row r="1593" ht="18.75" hidden="1" spans="1:19">
      <c r="A1593" s="1" t="s">
        <v>3420</v>
      </c>
      <c r="B1593" s="3" t="s">
        <v>3421</v>
      </c>
      <c r="C1593" s="4">
        <v>5249900</v>
      </c>
      <c r="D1593" s="5">
        <v>5249900</v>
      </c>
      <c r="F1593" s="5">
        <v>5249900</v>
      </c>
      <c r="H1593" s="1">
        <v>6</v>
      </c>
      <c r="I1593" s="6">
        <v>44918</v>
      </c>
      <c r="J1593" s="13" t="s">
        <v>3422</v>
      </c>
      <c r="K1593" s="1" t="s">
        <v>502</v>
      </c>
      <c r="N1593" s="8"/>
      <c r="R1593" s="1"/>
      <c r="S1593" s="1">
        <v>1</v>
      </c>
    </row>
    <row r="1594" ht="18.75" hidden="1" spans="1:19">
      <c r="A1594" s="1" t="s">
        <v>3423</v>
      </c>
      <c r="B1594" s="3" t="s">
        <v>3424</v>
      </c>
      <c r="H1594" s="1">
        <v>3</v>
      </c>
      <c r="I1594" s="6">
        <v>44918</v>
      </c>
      <c r="J1594" s="13" t="s">
        <v>3425</v>
      </c>
      <c r="K1594" s="1" t="s">
        <v>562</v>
      </c>
      <c r="N1594" s="8"/>
      <c r="R1594" s="1"/>
      <c r="S1594" s="1">
        <v>1</v>
      </c>
    </row>
    <row r="1595" ht="36" hidden="1" customHeight="1" spans="1:19">
      <c r="A1595" s="1" t="s">
        <v>3426</v>
      </c>
      <c r="B1595" s="3" t="s">
        <v>3427</v>
      </c>
      <c r="C1595" s="4">
        <v>18610492.1531631</v>
      </c>
      <c r="D1595" s="5">
        <v>16768053.43</v>
      </c>
      <c r="E1595" s="4">
        <v>9.9</v>
      </c>
      <c r="F1595" s="5">
        <v>16768053.43</v>
      </c>
      <c r="H1595" s="1">
        <v>299</v>
      </c>
      <c r="I1595" s="6">
        <v>44918</v>
      </c>
      <c r="J1595" s="13" t="s">
        <v>3428</v>
      </c>
      <c r="K1595" s="1" t="s">
        <v>1265</v>
      </c>
      <c r="N1595" s="8"/>
      <c r="R1595" s="1"/>
      <c r="S1595" s="1">
        <v>1</v>
      </c>
    </row>
    <row r="1596" ht="18.75" hidden="1" spans="1:19">
      <c r="A1596" s="1" t="s">
        <v>3429</v>
      </c>
      <c r="B1596" s="3" t="s">
        <v>3184</v>
      </c>
      <c r="C1596" s="4">
        <v>35327859.7</v>
      </c>
      <c r="D1596" s="5">
        <v>35327859.7</v>
      </c>
      <c r="F1596" s="5">
        <v>35327859.7</v>
      </c>
      <c r="H1596" s="1">
        <v>190</v>
      </c>
      <c r="I1596" s="6">
        <v>44921</v>
      </c>
      <c r="J1596" s="13" t="s">
        <v>3430</v>
      </c>
      <c r="K1596" s="1" t="s">
        <v>1320</v>
      </c>
      <c r="N1596" s="8"/>
      <c r="R1596" s="1"/>
      <c r="S1596" s="1">
        <v>1</v>
      </c>
    </row>
    <row r="1597" ht="18.75" hidden="1" spans="1:19">
      <c r="A1597" s="1" t="s">
        <v>3431</v>
      </c>
      <c r="B1597" s="3" t="s">
        <v>3432</v>
      </c>
      <c r="H1597" s="1">
        <v>6</v>
      </c>
      <c r="I1597" s="6">
        <v>44921</v>
      </c>
      <c r="J1597" s="13" t="s">
        <v>3433</v>
      </c>
      <c r="K1597" s="1">
        <v>9</v>
      </c>
      <c r="N1597" s="8"/>
      <c r="R1597" s="1"/>
      <c r="S1597" s="1">
        <v>1</v>
      </c>
    </row>
    <row r="1598" ht="36" hidden="1" customHeight="1" spans="1:19">
      <c r="A1598" s="1" t="s">
        <v>3434</v>
      </c>
      <c r="B1598" s="3" t="s">
        <v>3435</v>
      </c>
      <c r="C1598" s="4">
        <v>6251992.75757575</v>
      </c>
      <c r="D1598" s="5">
        <v>6189472.83</v>
      </c>
      <c r="E1598" s="4">
        <v>1</v>
      </c>
      <c r="F1598" s="5">
        <v>6189472.83</v>
      </c>
      <c r="H1598" s="1">
        <v>53</v>
      </c>
      <c r="I1598" s="6">
        <v>44921</v>
      </c>
      <c r="J1598" s="13" t="s">
        <v>3436</v>
      </c>
      <c r="K1598" s="1" t="s">
        <v>562</v>
      </c>
      <c r="N1598" s="8"/>
      <c r="R1598" s="1"/>
      <c r="S1598" s="1">
        <v>1</v>
      </c>
    </row>
    <row r="1599" ht="36" hidden="1" customHeight="1" spans="1:19">
      <c r="A1599" s="1" t="s">
        <v>3437</v>
      </c>
      <c r="B1599" s="3" t="s">
        <v>3438</v>
      </c>
      <c r="C1599" s="4">
        <v>1351229.3624161</v>
      </c>
      <c r="D1599" s="5">
        <v>1207999.05</v>
      </c>
      <c r="E1599" s="4">
        <v>10.6</v>
      </c>
      <c r="F1599" s="5">
        <v>1207999.05</v>
      </c>
      <c r="H1599" s="1">
        <v>25</v>
      </c>
      <c r="I1599" s="6">
        <v>44921</v>
      </c>
      <c r="J1599" s="13" t="s">
        <v>3439</v>
      </c>
      <c r="K1599" s="1" t="s">
        <v>1265</v>
      </c>
      <c r="N1599" s="8"/>
      <c r="R1599" s="1"/>
      <c r="S1599" s="1">
        <v>1</v>
      </c>
    </row>
    <row r="1600" ht="36" hidden="1" customHeight="1" spans="1:19">
      <c r="A1600" s="1" t="s">
        <v>3440</v>
      </c>
      <c r="B1600" s="3" t="s">
        <v>3441</v>
      </c>
      <c r="C1600" s="4">
        <v>8032332.61802575</v>
      </c>
      <c r="D1600" s="5">
        <v>7486134</v>
      </c>
      <c r="E1600" s="4">
        <v>6.8</v>
      </c>
      <c r="F1600" s="5">
        <v>7486134</v>
      </c>
      <c r="H1600" s="1">
        <v>116</v>
      </c>
      <c r="I1600" s="6">
        <v>44921</v>
      </c>
      <c r="J1600" s="13" t="s">
        <v>3442</v>
      </c>
      <c r="K1600" s="1" t="s">
        <v>3443</v>
      </c>
      <c r="N1600" s="8"/>
      <c r="R1600" s="1"/>
      <c r="S1600" s="1">
        <v>1</v>
      </c>
    </row>
    <row r="1601" ht="36" hidden="1" customHeight="1" spans="1:19">
      <c r="A1601" s="1" t="s">
        <v>3444</v>
      </c>
      <c r="B1601" s="3" t="s">
        <v>3445</v>
      </c>
      <c r="C1601" s="4">
        <v>75054330.3064699</v>
      </c>
      <c r="D1601" s="5">
        <v>66122865</v>
      </c>
      <c r="E1601" s="4">
        <v>11.9</v>
      </c>
      <c r="F1601" s="5">
        <v>66122865</v>
      </c>
      <c r="H1601" s="1">
        <v>5</v>
      </c>
      <c r="I1601" s="6">
        <v>44922</v>
      </c>
      <c r="J1601" s="13" t="s">
        <v>3446</v>
      </c>
      <c r="K1601" s="1" t="s">
        <v>1265</v>
      </c>
      <c r="N1601" s="8"/>
      <c r="R1601" s="1"/>
      <c r="S1601" s="1">
        <v>1</v>
      </c>
    </row>
    <row r="1602" ht="36" hidden="1" customHeight="1" spans="1:19">
      <c r="A1602" s="1" t="s">
        <v>3447</v>
      </c>
      <c r="B1602" s="3" t="s">
        <v>3448</v>
      </c>
      <c r="C1602" s="4">
        <v>6871930.45707915</v>
      </c>
      <c r="D1602" s="5">
        <v>6164121.62</v>
      </c>
      <c r="E1602" s="4">
        <v>10.3</v>
      </c>
      <c r="F1602" s="5">
        <v>6164121.62</v>
      </c>
      <c r="H1602" s="1">
        <v>204</v>
      </c>
      <c r="I1602" s="6">
        <v>44922</v>
      </c>
      <c r="J1602" s="13" t="s">
        <v>3449</v>
      </c>
      <c r="K1602" s="1" t="s">
        <v>1265</v>
      </c>
      <c r="N1602" s="8"/>
      <c r="R1602" s="1"/>
      <c r="S1602" s="1">
        <v>1</v>
      </c>
    </row>
    <row r="1603" ht="18.75" hidden="1" spans="1:19">
      <c r="A1603" s="1" t="s">
        <v>3450</v>
      </c>
      <c r="B1603" s="3" t="s">
        <v>3451</v>
      </c>
      <c r="H1603" s="1">
        <v>5</v>
      </c>
      <c r="I1603" s="6">
        <v>44923</v>
      </c>
      <c r="J1603" s="13" t="s">
        <v>3452</v>
      </c>
      <c r="K1603" s="1" t="s">
        <v>1265</v>
      </c>
      <c r="N1603" s="8"/>
      <c r="R1603" s="1"/>
      <c r="S1603" s="1">
        <v>1</v>
      </c>
    </row>
    <row r="1604" ht="36" hidden="1" customHeight="1" spans="1:19">
      <c r="A1604" s="1" t="s">
        <v>3453</v>
      </c>
      <c r="B1604" s="3" t="s">
        <v>3454</v>
      </c>
      <c r="C1604" s="4">
        <v>21263124.6428571</v>
      </c>
      <c r="D1604" s="5">
        <v>19051759.68</v>
      </c>
      <c r="E1604" s="4">
        <v>10.4</v>
      </c>
      <c r="F1604" s="5">
        <v>19051759.68</v>
      </c>
      <c r="H1604" s="1">
        <v>102</v>
      </c>
      <c r="I1604" s="6">
        <v>44923</v>
      </c>
      <c r="J1604" s="13" t="s">
        <v>3455</v>
      </c>
      <c r="K1604" s="1" t="s">
        <v>1320</v>
      </c>
      <c r="N1604" s="8"/>
      <c r="R1604" s="1"/>
      <c r="S1604" s="1">
        <v>1</v>
      </c>
    </row>
    <row r="1605" ht="36" hidden="1" customHeight="1" spans="1:19">
      <c r="A1605" s="1" t="s">
        <v>3456</v>
      </c>
      <c r="B1605" s="3" t="s">
        <v>3457</v>
      </c>
      <c r="C1605" s="4">
        <v>15093597.0011025</v>
      </c>
      <c r="D1605" s="5">
        <v>13689892.48</v>
      </c>
      <c r="E1605" s="4">
        <v>9.3</v>
      </c>
      <c r="F1605" s="5">
        <v>13689892.48</v>
      </c>
      <c r="H1605" s="1">
        <v>156</v>
      </c>
      <c r="I1605" s="6">
        <v>44923</v>
      </c>
      <c r="J1605" s="13" t="s">
        <v>3458</v>
      </c>
      <c r="K1605" s="1" t="s">
        <v>1320</v>
      </c>
      <c r="N1605" s="8"/>
      <c r="R1605" s="1"/>
      <c r="S1605" s="1">
        <v>1</v>
      </c>
    </row>
    <row r="1606" ht="36" hidden="1" customHeight="1" spans="1:19">
      <c r="A1606" s="1" t="s">
        <v>3459</v>
      </c>
      <c r="B1606" s="3" t="s">
        <v>3460</v>
      </c>
      <c r="C1606" s="4">
        <v>7648044.06911928</v>
      </c>
      <c r="D1606" s="5">
        <v>6860295.53</v>
      </c>
      <c r="E1606" s="4">
        <v>10.3</v>
      </c>
      <c r="F1606" s="5">
        <v>6860295.53</v>
      </c>
      <c r="H1606" s="1">
        <v>207</v>
      </c>
      <c r="I1606" s="6">
        <v>44923</v>
      </c>
      <c r="J1606" s="13" t="s">
        <v>3461</v>
      </c>
      <c r="K1606" s="1" t="s">
        <v>1265</v>
      </c>
      <c r="N1606" s="8"/>
      <c r="R1606" s="1"/>
      <c r="S1606" s="1">
        <v>1</v>
      </c>
    </row>
    <row r="1607" ht="18.75" hidden="1" spans="1:19">
      <c r="A1607" s="1" t="s">
        <v>3462</v>
      </c>
      <c r="B1607" s="3" t="s">
        <v>3463</v>
      </c>
      <c r="H1607" s="1">
        <v>4</v>
      </c>
      <c r="I1607" s="6">
        <v>44924</v>
      </c>
      <c r="J1607" s="13" t="s">
        <v>3464</v>
      </c>
      <c r="K1607" s="1" t="s">
        <v>20</v>
      </c>
      <c r="N1607" s="8"/>
      <c r="R1607" s="1"/>
      <c r="S1607" s="1">
        <v>1</v>
      </c>
    </row>
    <row r="1608" ht="18.75" hidden="1" spans="1:19">
      <c r="A1608" s="1" t="s">
        <v>3465</v>
      </c>
      <c r="B1608" s="3" t="s">
        <v>3466</v>
      </c>
      <c r="H1608" s="1">
        <v>155</v>
      </c>
      <c r="I1608" s="6">
        <v>44924</v>
      </c>
      <c r="J1608" s="13" t="s">
        <v>3467</v>
      </c>
      <c r="K1608" s="1" t="s">
        <v>20</v>
      </c>
      <c r="N1608" s="8"/>
      <c r="R1608" s="1"/>
      <c r="S1608" s="1">
        <v>1</v>
      </c>
    </row>
    <row r="1609" ht="18.75" hidden="1" spans="1:19">
      <c r="A1609" s="1" t="s">
        <v>3468</v>
      </c>
      <c r="B1609" s="3" t="s">
        <v>3469</v>
      </c>
      <c r="H1609" s="1">
        <v>28</v>
      </c>
      <c r="I1609" s="6">
        <v>44924</v>
      </c>
      <c r="J1609" s="13" t="s">
        <v>3470</v>
      </c>
      <c r="K1609" s="1" t="s">
        <v>1320</v>
      </c>
      <c r="N1609" s="8"/>
      <c r="R1609" s="1"/>
      <c r="S1609" s="1">
        <v>1</v>
      </c>
    </row>
    <row r="1610" ht="18.75" hidden="1" spans="1:19">
      <c r="A1610" s="1" t="s">
        <v>3471</v>
      </c>
      <c r="B1610" s="3" t="s">
        <v>3472</v>
      </c>
      <c r="C1610" s="4">
        <v>4111231.38</v>
      </c>
      <c r="D1610" s="5">
        <v>4111231.38</v>
      </c>
      <c r="F1610" s="5">
        <v>4111231.38</v>
      </c>
      <c r="H1610" s="1">
        <v>17</v>
      </c>
      <c r="I1610" s="6">
        <v>44924</v>
      </c>
      <c r="J1610" s="13" t="s">
        <v>3473</v>
      </c>
      <c r="K1610" s="1">
        <v>6</v>
      </c>
      <c r="N1610" s="8"/>
      <c r="R1610" s="1"/>
      <c r="S1610" s="1">
        <v>1</v>
      </c>
    </row>
    <row r="1611" ht="18.75" hidden="1" spans="1:19">
      <c r="A1611" s="1" t="s">
        <v>3474</v>
      </c>
      <c r="B1611" s="3" t="s">
        <v>3475</v>
      </c>
      <c r="C1611" s="4">
        <v>1109132.5</v>
      </c>
      <c r="D1611" s="5">
        <v>1109132.5</v>
      </c>
      <c r="F1611" s="5">
        <v>1109132.5</v>
      </c>
      <c r="H1611" s="1">
        <v>6</v>
      </c>
      <c r="I1611" s="6">
        <v>44924</v>
      </c>
      <c r="J1611" s="13" t="s">
        <v>3476</v>
      </c>
      <c r="K1611" s="1" t="s">
        <v>562</v>
      </c>
      <c r="N1611" s="8"/>
      <c r="R1611" s="1"/>
      <c r="S1611" s="1">
        <v>1</v>
      </c>
    </row>
    <row r="1612" ht="36" hidden="1" customHeight="1" spans="1:19">
      <c r="A1612" s="1" t="s">
        <v>3477</v>
      </c>
      <c r="B1612" s="3" t="s">
        <v>3478</v>
      </c>
      <c r="C1612" s="4">
        <v>50109902.5050505</v>
      </c>
      <c r="D1612" s="5">
        <v>49608803.48</v>
      </c>
      <c r="E1612" s="4">
        <v>1</v>
      </c>
      <c r="F1612" s="5">
        <v>49608803.48</v>
      </c>
      <c r="H1612" s="1">
        <v>6</v>
      </c>
      <c r="I1612" s="6">
        <v>44924</v>
      </c>
      <c r="J1612" s="13" t="s">
        <v>3479</v>
      </c>
      <c r="K1612" s="1" t="s">
        <v>562</v>
      </c>
      <c r="N1612" s="8"/>
      <c r="R1612" s="1"/>
      <c r="S1612" s="1">
        <v>1</v>
      </c>
    </row>
    <row r="1613" ht="36" hidden="1" customHeight="1" spans="1:19">
      <c r="A1613" s="1" t="s">
        <v>3480</v>
      </c>
      <c r="B1613" s="3" t="s">
        <v>3481</v>
      </c>
      <c r="C1613" s="4">
        <v>29011252.4040404</v>
      </c>
      <c r="D1613" s="5">
        <v>28721139.88</v>
      </c>
      <c r="E1613" s="4">
        <v>1</v>
      </c>
      <c r="F1613" s="5">
        <v>28721139.88</v>
      </c>
      <c r="H1613" s="1">
        <v>6</v>
      </c>
      <c r="I1613" s="6">
        <v>44924</v>
      </c>
      <c r="J1613" s="13" t="s">
        <v>3482</v>
      </c>
      <c r="K1613" s="1" t="s">
        <v>562</v>
      </c>
      <c r="N1613" s="8"/>
      <c r="R1613" s="1"/>
      <c r="S1613" s="1">
        <v>1</v>
      </c>
    </row>
    <row r="1614" ht="18.75" hidden="1" spans="1:19">
      <c r="A1614" s="1" t="s">
        <v>3483</v>
      </c>
      <c r="B1614" s="3" t="s">
        <v>3484</v>
      </c>
      <c r="H1614" s="1">
        <v>4</v>
      </c>
      <c r="I1614" s="6">
        <v>44925</v>
      </c>
      <c r="J1614" s="13" t="s">
        <v>3485</v>
      </c>
      <c r="K1614" s="1" t="s">
        <v>576</v>
      </c>
      <c r="N1614" s="8"/>
      <c r="R1614" s="1"/>
      <c r="S1614" s="1">
        <v>1</v>
      </c>
    </row>
    <row r="1615" ht="18.75" hidden="1" spans="1:19">
      <c r="A1615" s="1" t="s">
        <v>3486</v>
      </c>
      <c r="B1615" s="3" t="s">
        <v>3487</v>
      </c>
      <c r="H1615" s="1">
        <v>3</v>
      </c>
      <c r="I1615" s="6">
        <v>44925</v>
      </c>
      <c r="J1615" s="13" t="s">
        <v>3488</v>
      </c>
      <c r="K1615" s="1" t="s">
        <v>20</v>
      </c>
      <c r="N1615" s="8"/>
      <c r="R1615" s="1"/>
      <c r="S1615" s="1">
        <v>1</v>
      </c>
    </row>
    <row r="1616" ht="36" hidden="1" customHeight="1" spans="1:19">
      <c r="A1616" s="1" t="s">
        <v>3489</v>
      </c>
      <c r="B1616" s="3" t="s">
        <v>3490</v>
      </c>
      <c r="C1616" s="4">
        <v>7107222.26927252</v>
      </c>
      <c r="D1616" s="5">
        <v>6545751.71</v>
      </c>
      <c r="E1616" s="4">
        <v>7.9</v>
      </c>
      <c r="F1616" s="5">
        <v>6545751.71</v>
      </c>
      <c r="H1616" s="1">
        <v>189</v>
      </c>
      <c r="I1616" s="6">
        <v>44925</v>
      </c>
      <c r="J1616" s="13" t="s">
        <v>3491</v>
      </c>
      <c r="K1616" s="1" t="s">
        <v>1265</v>
      </c>
      <c r="N1616" s="8"/>
      <c r="R1616" s="1"/>
      <c r="S1616" s="1">
        <v>1</v>
      </c>
    </row>
    <row r="1617" ht="36" hidden="1" customHeight="1" spans="1:19">
      <c r="A1617" s="1" t="s">
        <v>3492</v>
      </c>
      <c r="B1617" s="3" t="s">
        <v>3493</v>
      </c>
      <c r="C1617" s="4">
        <v>6241230.7070707</v>
      </c>
      <c r="D1617" s="5">
        <v>6178818.4</v>
      </c>
      <c r="E1617" s="4">
        <v>1</v>
      </c>
      <c r="F1617" s="5">
        <v>6178818.4</v>
      </c>
      <c r="H1617" s="1">
        <v>4</v>
      </c>
      <c r="I1617" s="6">
        <v>44925</v>
      </c>
      <c r="J1617" s="13" t="s">
        <v>3494</v>
      </c>
      <c r="K1617" s="1" t="s">
        <v>562</v>
      </c>
      <c r="N1617" s="8"/>
      <c r="R1617" s="1"/>
      <c r="S1617" s="1">
        <v>1</v>
      </c>
    </row>
    <row r="1618" ht="36" hidden="1" customHeight="1" spans="1:19">
      <c r="A1618" s="1" t="s">
        <v>3495</v>
      </c>
      <c r="B1618" s="3" t="s">
        <v>3496</v>
      </c>
      <c r="C1618" s="4">
        <v>44400047.8453608</v>
      </c>
      <c r="D1618" s="5">
        <v>43068046.41</v>
      </c>
      <c r="E1618" s="4">
        <v>3</v>
      </c>
      <c r="F1618" s="5">
        <v>43068046.41</v>
      </c>
      <c r="H1618" s="1">
        <v>6</v>
      </c>
      <c r="I1618" s="6">
        <v>44925</v>
      </c>
      <c r="J1618" s="13" t="s">
        <v>3497</v>
      </c>
      <c r="K1618" s="1" t="s">
        <v>562</v>
      </c>
      <c r="N1618" s="8"/>
      <c r="R1618" s="1"/>
      <c r="S1618" s="1">
        <v>1</v>
      </c>
    </row>
    <row r="1619" customHeight="1" spans="1:18">
      <c r="A1619" s="1" t="s">
        <v>3498</v>
      </c>
      <c r="B1619" s="3" t="s">
        <v>3499</v>
      </c>
      <c r="C1619" s="4">
        <v>22207845</v>
      </c>
      <c r="D1619" s="5">
        <v>20150057.29</v>
      </c>
      <c r="E1619" s="4">
        <v>11.1</v>
      </c>
      <c r="F1619" s="5">
        <v>20150057.29</v>
      </c>
      <c r="G1619" s="5">
        <f>100-100*F1619/C1619</f>
        <v>9.26603959096437</v>
      </c>
      <c r="H1619" s="1">
        <v>282</v>
      </c>
      <c r="I1619" s="6">
        <v>44929</v>
      </c>
      <c r="J1619" s="13" t="s">
        <v>3500</v>
      </c>
      <c r="K1619" s="1" t="s">
        <v>1265</v>
      </c>
      <c r="L1619" s="1" t="str">
        <f>_xlfn.DISPIMG("ID_C82E79DCFBB241BEA7D55D032D0DA4BC",1)</f>
        <v>=DISPIMG("ID_C82E79DCFBB241BEA7D55D032D0DA4BC",1)</v>
      </c>
      <c r="M1619" s="7" t="s">
        <v>3501</v>
      </c>
      <c r="N1619" s="8" t="s">
        <v>657</v>
      </c>
      <c r="O1619" s="1" t="s">
        <v>645</v>
      </c>
      <c r="P1619" s="1">
        <v>0</v>
      </c>
      <c r="R1619" s="3" t="s">
        <v>3502</v>
      </c>
    </row>
    <row r="1620" hidden="1" customHeight="1" spans="1:19">
      <c r="A1620" s="1" t="s">
        <v>3503</v>
      </c>
      <c r="B1620" s="3" t="s">
        <v>3504</v>
      </c>
      <c r="H1620" s="1">
        <v>3</v>
      </c>
      <c r="I1620" s="6">
        <v>44929</v>
      </c>
      <c r="J1620" s="13" t="s">
        <v>3505</v>
      </c>
      <c r="K1620" s="1" t="s">
        <v>1320</v>
      </c>
      <c r="N1620" s="8"/>
      <c r="R1620" s="1"/>
      <c r="S1620" s="1">
        <v>1</v>
      </c>
    </row>
    <row r="1621" hidden="1" customHeight="1" spans="1:19">
      <c r="A1621" s="1" t="s">
        <v>3506</v>
      </c>
      <c r="B1621" s="3" t="s">
        <v>3507</v>
      </c>
      <c r="H1621" s="1">
        <v>11</v>
      </c>
      <c r="I1621" s="6">
        <v>44929</v>
      </c>
      <c r="J1621" s="13" t="s">
        <v>3508</v>
      </c>
      <c r="K1621" s="1" t="s">
        <v>576</v>
      </c>
      <c r="N1621" s="8"/>
      <c r="R1621" s="1"/>
      <c r="S1621" s="1">
        <v>1</v>
      </c>
    </row>
    <row r="1622" hidden="1" customHeight="1" spans="1:19">
      <c r="A1622" s="1" t="s">
        <v>3509</v>
      </c>
      <c r="B1622" s="3" t="s">
        <v>3510</v>
      </c>
      <c r="H1622" s="1">
        <v>7</v>
      </c>
      <c r="I1622" s="6">
        <v>44944</v>
      </c>
      <c r="J1622" s="13" t="s">
        <v>3511</v>
      </c>
      <c r="K1622" s="1" t="s">
        <v>20</v>
      </c>
      <c r="N1622" s="8"/>
      <c r="R1622" s="1"/>
      <c r="S1622" s="1">
        <v>1</v>
      </c>
    </row>
    <row r="1623" customHeight="1" spans="1:18">
      <c r="A1623" s="1" t="s">
        <v>3512</v>
      </c>
      <c r="B1623" s="3" t="s">
        <v>3513</v>
      </c>
      <c r="C1623" s="4">
        <v>27064991</v>
      </c>
      <c r="D1623" s="5">
        <v>24868345.42</v>
      </c>
      <c r="E1623" s="4">
        <v>8.9</v>
      </c>
      <c r="F1623" s="5">
        <v>24868345.42</v>
      </c>
      <c r="G1623" s="5">
        <f>100-100*F1623/C1623</f>
        <v>8.11618810440395</v>
      </c>
      <c r="H1623" s="1">
        <v>209</v>
      </c>
      <c r="I1623" s="6">
        <v>44945</v>
      </c>
      <c r="J1623" s="13" t="s">
        <v>3514</v>
      </c>
      <c r="K1623" s="1" t="s">
        <v>1265</v>
      </c>
      <c r="L1623" s="1" t="str">
        <f>_xlfn.DISPIMG("ID_CD72540654FA467F93D259AD61038A77",1)</f>
        <v>=DISPIMG("ID_CD72540654FA467F93D259AD61038A77",1)</v>
      </c>
      <c r="M1623" s="7" t="s">
        <v>656</v>
      </c>
      <c r="N1623" s="8" t="s">
        <v>657</v>
      </c>
      <c r="O1623" s="1" t="s">
        <v>671</v>
      </c>
      <c r="P1623" s="1">
        <v>0</v>
      </c>
      <c r="R1623" s="3" t="s">
        <v>3515</v>
      </c>
    </row>
    <row r="1624" customHeight="1" spans="1:18">
      <c r="A1624" s="1" t="s">
        <v>3516</v>
      </c>
      <c r="B1624" s="3" t="s">
        <v>3517</v>
      </c>
      <c r="C1624" s="4">
        <v>100733151.912087</v>
      </c>
      <c r="D1624" s="5">
        <v>91667168.24</v>
      </c>
      <c r="E1624" s="4">
        <v>9</v>
      </c>
      <c r="F1624" s="5">
        <v>91667168.24</v>
      </c>
      <c r="G1624" s="5">
        <f>100-100*F1624/C1624</f>
        <v>8.99999999999918</v>
      </c>
      <c r="H1624" s="1">
        <v>236</v>
      </c>
      <c r="I1624" s="6">
        <v>44954</v>
      </c>
      <c r="J1624" s="13" t="s">
        <v>3518</v>
      </c>
      <c r="K1624" s="1" t="s">
        <v>1320</v>
      </c>
      <c r="L1624" s="1" t="str">
        <f>_xlfn.DISPIMG("ID_03064F534B1C483982912CC54E0CEDCA",1)</f>
        <v>=DISPIMG("ID_03064F534B1C483982912CC54E0CEDCA",1)</v>
      </c>
      <c r="M1624" s="7" t="s">
        <v>660</v>
      </c>
      <c r="N1624" s="8" t="s">
        <v>644</v>
      </c>
      <c r="O1624" s="1" t="s">
        <v>645</v>
      </c>
      <c r="P1624" s="1">
        <v>0</v>
      </c>
      <c r="R1624" s="3" t="s">
        <v>3519</v>
      </c>
    </row>
    <row r="1625" hidden="1" customHeight="1" spans="1:19">
      <c r="A1625" s="1" t="s">
        <v>3520</v>
      </c>
      <c r="B1625" s="3" t="s">
        <v>3521</v>
      </c>
      <c r="C1625" s="4">
        <v>1361200</v>
      </c>
      <c r="D1625" s="5">
        <v>1361200</v>
      </c>
      <c r="F1625" s="5">
        <v>1361200</v>
      </c>
      <c r="H1625" s="1">
        <v>3</v>
      </c>
      <c r="I1625" s="6">
        <v>44956</v>
      </c>
      <c r="J1625" s="13" t="s">
        <v>3522</v>
      </c>
      <c r="K1625" s="1" t="s">
        <v>1320</v>
      </c>
      <c r="N1625" s="8"/>
      <c r="R1625" s="1"/>
      <c r="S1625" s="1">
        <v>1</v>
      </c>
    </row>
    <row r="1626" customHeight="1" spans="1:18">
      <c r="A1626" s="1" t="s">
        <v>3523</v>
      </c>
      <c r="B1626" s="3" t="s">
        <v>3524</v>
      </c>
      <c r="C1626" s="4">
        <v>8517685.99547511</v>
      </c>
      <c r="D1626" s="5">
        <v>7529634.42</v>
      </c>
      <c r="E1626" s="4">
        <v>11.6</v>
      </c>
      <c r="F1626" s="5">
        <v>7529634.42</v>
      </c>
      <c r="G1626" s="5">
        <f>100-100*F1626/C1626</f>
        <v>11.6</v>
      </c>
      <c r="H1626" s="1">
        <v>228</v>
      </c>
      <c r="I1626" s="6">
        <v>44957</v>
      </c>
      <c r="J1626" s="13" t="s">
        <v>3525</v>
      </c>
      <c r="K1626" s="1" t="s">
        <v>502</v>
      </c>
      <c r="L1626" s="1" t="str">
        <f>_xlfn.DISPIMG("ID_627121C54AF7413682BAAD8DFF29B917",1)</f>
        <v>=DISPIMG("ID_627121C54AF7413682BAAD8DFF29B917",1)</v>
      </c>
      <c r="M1626" s="7" t="s">
        <v>656</v>
      </c>
      <c r="N1626" s="8" t="s">
        <v>657</v>
      </c>
      <c r="O1626" s="1" t="s">
        <v>645</v>
      </c>
      <c r="P1626" s="1">
        <v>0</v>
      </c>
      <c r="R1626" s="3" t="s">
        <v>3526</v>
      </c>
    </row>
    <row r="1627" customHeight="1" spans="1:18">
      <c r="A1627" s="1" t="s">
        <v>3527</v>
      </c>
      <c r="B1627" s="3" t="s">
        <v>3528</v>
      </c>
      <c r="C1627" s="4">
        <v>12773507</v>
      </c>
      <c r="D1627" s="5">
        <v>11423293.28</v>
      </c>
      <c r="E1627" s="4">
        <v>11.4</v>
      </c>
      <c r="F1627" s="5">
        <v>11423293.28</v>
      </c>
      <c r="G1627" s="5">
        <f>100-100*F1627/C1627</f>
        <v>10.5704229856374</v>
      </c>
      <c r="H1627" s="1">
        <v>276</v>
      </c>
      <c r="I1627" s="6">
        <v>44957</v>
      </c>
      <c r="J1627" s="13" t="s">
        <v>3529</v>
      </c>
      <c r="K1627" s="1" t="s">
        <v>1265</v>
      </c>
      <c r="L1627" s="1" t="str">
        <f>_xlfn.DISPIMG("ID_F4C79CE835D54F8181877AFCE060C56F",1)</f>
        <v>=DISPIMG("ID_F4C79CE835D54F8181877AFCE060C56F",1)</v>
      </c>
      <c r="M1627" s="7" t="s">
        <v>656</v>
      </c>
      <c r="N1627" s="8" t="s">
        <v>657</v>
      </c>
      <c r="O1627" s="1" t="s">
        <v>645</v>
      </c>
      <c r="P1627" s="1">
        <v>0</v>
      </c>
      <c r="R1627" s="3" t="s">
        <v>3530</v>
      </c>
    </row>
    <row r="1628" hidden="1" customHeight="1" spans="1:19">
      <c r="A1628" s="1" t="s">
        <v>3531</v>
      </c>
      <c r="B1628" s="3" t="s">
        <v>3532</v>
      </c>
      <c r="H1628" s="1">
        <v>5</v>
      </c>
      <c r="I1628" s="6">
        <v>44958</v>
      </c>
      <c r="J1628" s="13" t="s">
        <v>3533</v>
      </c>
      <c r="K1628" s="1" t="s">
        <v>576</v>
      </c>
      <c r="N1628" s="8"/>
      <c r="R1628" s="1"/>
      <c r="S1628" s="1">
        <v>1</v>
      </c>
    </row>
    <row r="1629" hidden="1" customHeight="1" spans="1:19">
      <c r="A1629" s="1" t="s">
        <v>3534</v>
      </c>
      <c r="B1629" s="3" t="s">
        <v>3535</v>
      </c>
      <c r="H1629" s="1">
        <v>7</v>
      </c>
      <c r="I1629" s="6">
        <v>44958</v>
      </c>
      <c r="J1629" s="13" t="s">
        <v>3536</v>
      </c>
      <c r="K1629" s="1" t="s">
        <v>1265</v>
      </c>
      <c r="N1629" s="8"/>
      <c r="R1629" s="1"/>
      <c r="S1629" s="1">
        <v>1</v>
      </c>
    </row>
    <row r="1630" hidden="1" customHeight="1" spans="1:19">
      <c r="A1630" s="1" t="s">
        <v>3537</v>
      </c>
      <c r="B1630" s="3" t="s">
        <v>3538</v>
      </c>
      <c r="C1630" s="4">
        <v>4537469.5</v>
      </c>
      <c r="D1630" s="5">
        <v>4537469.5</v>
      </c>
      <c r="F1630" s="5">
        <v>4537469.5</v>
      </c>
      <c r="H1630" s="1">
        <v>3</v>
      </c>
      <c r="I1630" s="6">
        <v>44958</v>
      </c>
      <c r="J1630" s="13" t="s">
        <v>3539</v>
      </c>
      <c r="K1630" s="1" t="s">
        <v>3540</v>
      </c>
      <c r="N1630" s="8"/>
      <c r="R1630" s="1"/>
      <c r="S1630" s="1">
        <v>1</v>
      </c>
    </row>
    <row r="1631" customHeight="1" spans="1:20">
      <c r="A1631" s="1" t="s">
        <v>3541</v>
      </c>
      <c r="B1631" s="3" t="s">
        <v>3542</v>
      </c>
      <c r="C1631" s="4">
        <v>184749274</v>
      </c>
      <c r="D1631" s="5">
        <v>167856654.64</v>
      </c>
      <c r="E1631" s="4">
        <v>9.25</v>
      </c>
      <c r="F1631" s="5">
        <v>167856654.64</v>
      </c>
      <c r="G1631" s="5">
        <f>100-100*F1631/C1631</f>
        <v>9.14353761411805</v>
      </c>
      <c r="H1631" s="1">
        <v>14</v>
      </c>
      <c r="I1631" s="6">
        <v>44959</v>
      </c>
      <c r="J1631" s="13" t="s">
        <v>3543</v>
      </c>
      <c r="K1631" s="1" t="s">
        <v>502</v>
      </c>
      <c r="L1631" s="1" t="str">
        <f>_xlfn.DISPIMG("ID_0FAB24BA16EB41ABBB08F1750609FAE3",1)</f>
        <v>=DISPIMG("ID_0FAB24BA16EB41ABBB08F1750609FAE3",1)</v>
      </c>
      <c r="M1631" s="7" t="s">
        <v>3544</v>
      </c>
      <c r="N1631" s="8" t="s">
        <v>657</v>
      </c>
      <c r="O1631" s="1" t="s">
        <v>738</v>
      </c>
      <c r="P1631" s="1">
        <v>0</v>
      </c>
      <c r="R1631" s="3" t="s">
        <v>3545</v>
      </c>
      <c r="T1631" s="3" t="s">
        <v>3546</v>
      </c>
    </row>
    <row r="1632" hidden="1" customHeight="1" spans="1:19">
      <c r="A1632" s="1" t="s">
        <v>3547</v>
      </c>
      <c r="B1632" s="3" t="s">
        <v>3548</v>
      </c>
      <c r="H1632" s="1">
        <v>4</v>
      </c>
      <c r="I1632" s="6">
        <v>44959</v>
      </c>
      <c r="J1632" s="13" t="s">
        <v>3549</v>
      </c>
      <c r="K1632" s="1" t="s">
        <v>1265</v>
      </c>
      <c r="N1632" s="8"/>
      <c r="R1632" s="1"/>
      <c r="S1632" s="1">
        <v>1</v>
      </c>
    </row>
    <row r="1633" hidden="1" customHeight="1" spans="1:19">
      <c r="A1633" s="1" t="s">
        <v>3550</v>
      </c>
      <c r="B1633" s="3" t="s">
        <v>3551</v>
      </c>
      <c r="H1633" s="1">
        <v>8</v>
      </c>
      <c r="I1633" s="6">
        <v>44959</v>
      </c>
      <c r="J1633" s="13" t="s">
        <v>3552</v>
      </c>
      <c r="K1633" s="1" t="s">
        <v>20</v>
      </c>
      <c r="N1633" s="8"/>
      <c r="R1633" s="1"/>
      <c r="S1633" s="1">
        <v>1</v>
      </c>
    </row>
    <row r="1634" hidden="1" customHeight="1" spans="1:19">
      <c r="A1634" s="1" t="s">
        <v>3553</v>
      </c>
      <c r="B1634" s="3" t="s">
        <v>3554</v>
      </c>
      <c r="H1634" s="1">
        <v>30</v>
      </c>
      <c r="I1634" s="6">
        <v>44960</v>
      </c>
      <c r="J1634" s="13" t="s">
        <v>3555</v>
      </c>
      <c r="K1634" s="1" t="s">
        <v>1265</v>
      </c>
      <c r="N1634" s="8"/>
      <c r="R1634" s="1"/>
      <c r="S1634" s="1">
        <v>1</v>
      </c>
    </row>
    <row r="1635" hidden="1" customHeight="1" spans="1:19">
      <c r="A1635" s="1" t="s">
        <v>3556</v>
      </c>
      <c r="B1635" s="3" t="s">
        <v>3557</v>
      </c>
      <c r="H1635" s="1">
        <v>6</v>
      </c>
      <c r="I1635" s="6">
        <v>44960</v>
      </c>
      <c r="J1635" s="13" t="s">
        <v>3558</v>
      </c>
      <c r="K1635" s="1" t="s">
        <v>20</v>
      </c>
      <c r="N1635" s="8"/>
      <c r="R1635" s="1"/>
      <c r="S1635" s="1">
        <v>1</v>
      </c>
    </row>
    <row r="1636" customHeight="1" spans="1:18">
      <c r="A1636" s="1" t="s">
        <v>3559</v>
      </c>
      <c r="B1636" s="3" t="s">
        <v>3560</v>
      </c>
      <c r="C1636" s="4">
        <v>4893935</v>
      </c>
      <c r="D1636" s="5">
        <v>4490808.92</v>
      </c>
      <c r="E1636" s="4">
        <v>9.3</v>
      </c>
      <c r="F1636" s="5">
        <v>4490808.92</v>
      </c>
      <c r="G1636" s="5">
        <f>100-100*F1636/C1636</f>
        <v>8.23725856595971</v>
      </c>
      <c r="H1636" s="1">
        <v>160</v>
      </c>
      <c r="I1636" s="6">
        <v>44963</v>
      </c>
      <c r="J1636" s="13" t="s">
        <v>3561</v>
      </c>
      <c r="K1636" s="1">
        <v>5</v>
      </c>
      <c r="L1636" s="1" t="str">
        <f>_xlfn.DISPIMG("ID_1D59EAFECC3140B799B9BAA77D590DAC",1)</f>
        <v>=DISPIMG("ID_1D59EAFECC3140B799B9BAA77D590DAC",1)</v>
      </c>
      <c r="M1636" s="7" t="s">
        <v>3544</v>
      </c>
      <c r="N1636" s="8" t="s">
        <v>3562</v>
      </c>
      <c r="O1636" s="1" t="s">
        <v>722</v>
      </c>
      <c r="P1636" s="1">
        <v>0</v>
      </c>
      <c r="R1636" s="3" t="s">
        <v>3563</v>
      </c>
    </row>
    <row r="1637" hidden="1" customHeight="1" spans="1:19">
      <c r="A1637" s="1" t="s">
        <v>3564</v>
      </c>
      <c r="B1637" s="3" t="s">
        <v>3565</v>
      </c>
      <c r="H1637" s="1">
        <v>4</v>
      </c>
      <c r="I1637" s="6">
        <v>44963</v>
      </c>
      <c r="J1637" s="13" t="s">
        <v>3566</v>
      </c>
      <c r="K1637" s="1" t="s">
        <v>1265</v>
      </c>
      <c r="N1637" s="8"/>
      <c r="R1637" s="1"/>
      <c r="S1637" s="1">
        <v>1</v>
      </c>
    </row>
    <row r="1638" hidden="1" customHeight="1" spans="1:19">
      <c r="A1638" s="1" t="s">
        <v>3567</v>
      </c>
      <c r="B1638" s="3" t="s">
        <v>3568</v>
      </c>
      <c r="H1638" s="1">
        <v>8</v>
      </c>
      <c r="I1638" s="6">
        <v>44963</v>
      </c>
      <c r="J1638" s="13" t="s">
        <v>3569</v>
      </c>
      <c r="K1638" s="1" t="s">
        <v>1320</v>
      </c>
      <c r="N1638" s="8"/>
      <c r="R1638" s="1"/>
      <c r="S1638" s="1">
        <v>1</v>
      </c>
    </row>
    <row r="1639" s="2" customFormat="1" customHeight="1" spans="1:20">
      <c r="A1639" s="1" t="s">
        <v>3570</v>
      </c>
      <c r="B1639" s="3" t="s">
        <v>3571</v>
      </c>
      <c r="C1639" s="4">
        <v>4580996.00425079</v>
      </c>
      <c r="D1639" s="5">
        <v>4310717.24</v>
      </c>
      <c r="E1639" s="4">
        <v>5.9</v>
      </c>
      <c r="F1639" s="5">
        <v>4310717.24</v>
      </c>
      <c r="G1639" s="5">
        <f>100-100*F1639/C1639</f>
        <v>5.89999999999985</v>
      </c>
      <c r="H1639" s="1">
        <v>180</v>
      </c>
      <c r="I1639" s="6">
        <v>44964</v>
      </c>
      <c r="J1639" s="13" t="s">
        <v>3572</v>
      </c>
      <c r="K1639" s="1" t="s">
        <v>20</v>
      </c>
      <c r="L1639" s="1" t="str">
        <f>_xlfn.DISPIMG("ID_9FCDFFF0334B4CFAB87B1764EABCBB3A",1)</f>
        <v>=DISPIMG("ID_9FCDFFF0334B4CFAB87B1764EABCBB3A",1)</v>
      </c>
      <c r="M1639" s="7" t="s">
        <v>3573</v>
      </c>
      <c r="N1639" s="8" t="s">
        <v>737</v>
      </c>
      <c r="O1639" s="1" t="s">
        <v>671</v>
      </c>
      <c r="P1639" s="1">
        <v>0</v>
      </c>
      <c r="Q1639" s="1"/>
      <c r="R1639" s="3" t="s">
        <v>3574</v>
      </c>
      <c r="S1639" s="1"/>
      <c r="T1639" s="1"/>
    </row>
    <row r="1640" s="2" customFormat="1" customHeight="1" spans="1:20">
      <c r="A1640" s="1" t="s">
        <v>3575</v>
      </c>
      <c r="B1640" s="3" t="s">
        <v>3576</v>
      </c>
      <c r="C1640" s="4">
        <v>66844028</v>
      </c>
      <c r="D1640" s="5">
        <v>59927272.98</v>
      </c>
      <c r="E1640" s="4">
        <v>10.8</v>
      </c>
      <c r="F1640" s="5">
        <v>59927272.98</v>
      </c>
      <c r="G1640" s="5">
        <f>100-100*F1640/C1640</f>
        <v>10.3476035585408</v>
      </c>
      <c r="H1640" s="1">
        <v>171</v>
      </c>
      <c r="I1640" s="6">
        <v>44964</v>
      </c>
      <c r="J1640" s="13" t="s">
        <v>3577</v>
      </c>
      <c r="K1640" s="1" t="s">
        <v>1265</v>
      </c>
      <c r="L1640" s="1" t="str">
        <f>_xlfn.DISPIMG("ID_85F3DCD5B78143859D31BC44B0284221",1)</f>
        <v>=DISPIMG("ID_85F3DCD5B78143859D31BC44B0284221",1)</v>
      </c>
      <c r="M1640" s="7" t="s">
        <v>3544</v>
      </c>
      <c r="N1640" s="8" t="s">
        <v>657</v>
      </c>
      <c r="O1640" s="1" t="s">
        <v>738</v>
      </c>
      <c r="P1640" s="1">
        <v>0</v>
      </c>
      <c r="Q1640" s="1"/>
      <c r="R1640" s="3" t="s">
        <v>3578</v>
      </c>
      <c r="S1640" s="1"/>
      <c r="T1640" s="1"/>
    </row>
    <row r="1641" s="2" customFormat="1" hidden="1" customHeight="1" spans="1:20">
      <c r="A1641" s="1" t="s">
        <v>3579</v>
      </c>
      <c r="B1641" s="3" t="s">
        <v>3580</v>
      </c>
      <c r="C1641" s="4"/>
      <c r="D1641" s="5"/>
      <c r="E1641" s="4"/>
      <c r="F1641" s="5"/>
      <c r="G1641" s="5"/>
      <c r="H1641" s="1">
        <v>5</v>
      </c>
      <c r="I1641" s="6">
        <v>44964</v>
      </c>
      <c r="J1641" s="13" t="s">
        <v>3581</v>
      </c>
      <c r="K1641" s="1" t="s">
        <v>562</v>
      </c>
      <c r="L1641" s="1"/>
      <c r="M1641" s="7"/>
      <c r="N1641" s="8"/>
      <c r="O1641" s="1"/>
      <c r="P1641" s="1"/>
      <c r="Q1641" s="1"/>
      <c r="R1641" s="1"/>
      <c r="S1641" s="1">
        <v>1</v>
      </c>
      <c r="T1641" s="1"/>
    </row>
    <row r="1642" hidden="1" customHeight="1" spans="1:19">
      <c r="A1642" s="1" t="s">
        <v>3582</v>
      </c>
      <c r="B1642" s="3" t="s">
        <v>3583</v>
      </c>
      <c r="H1642" s="1">
        <v>7</v>
      </c>
      <c r="I1642" s="6">
        <v>44964</v>
      </c>
      <c r="J1642" s="13" t="s">
        <v>3584</v>
      </c>
      <c r="K1642" s="1" t="s">
        <v>576</v>
      </c>
      <c r="N1642" s="8"/>
      <c r="R1642" s="1"/>
      <c r="S1642" s="1">
        <v>1</v>
      </c>
    </row>
    <row r="1643" hidden="1" customHeight="1" spans="1:19">
      <c r="A1643" s="1" t="s">
        <v>3585</v>
      </c>
      <c r="B1643" s="3" t="s">
        <v>3586</v>
      </c>
      <c r="H1643" s="1">
        <v>19</v>
      </c>
      <c r="I1643" s="6">
        <v>44964</v>
      </c>
      <c r="J1643" s="13" t="s">
        <v>3587</v>
      </c>
      <c r="K1643" s="1" t="s">
        <v>1320</v>
      </c>
      <c r="N1643" s="8"/>
      <c r="R1643" s="1"/>
      <c r="S1643" s="1">
        <v>1</v>
      </c>
    </row>
    <row r="1644" customHeight="1" spans="1:18">
      <c r="A1644" s="1" t="s">
        <v>3588</v>
      </c>
      <c r="B1644" s="3" t="s">
        <v>3589</v>
      </c>
      <c r="C1644" s="4">
        <v>13047487</v>
      </c>
      <c r="D1644" s="5">
        <v>12313448.32</v>
      </c>
      <c r="E1644" s="4">
        <v>6</v>
      </c>
      <c r="F1644" s="5">
        <v>12313448.32</v>
      </c>
      <c r="G1644" s="5">
        <f>100-100*F1644/C1644</f>
        <v>5.62590083439056</v>
      </c>
      <c r="H1644" s="1">
        <v>335</v>
      </c>
      <c r="I1644" s="6">
        <v>44965</v>
      </c>
      <c r="J1644" s="13" t="s">
        <v>3590</v>
      </c>
      <c r="K1644" s="1" t="s">
        <v>1265</v>
      </c>
      <c r="L1644" s="1" t="str">
        <f>_xlfn.DISPIMG("ID_299B149516654E9BBB0176246EEA4B38",1)</f>
        <v>=DISPIMG("ID_299B149516654E9BBB0176246EEA4B38",1)</v>
      </c>
      <c r="M1644" s="7" t="s">
        <v>3544</v>
      </c>
      <c r="N1644" s="8" t="s">
        <v>657</v>
      </c>
      <c r="O1644" s="1" t="s">
        <v>645</v>
      </c>
      <c r="P1644" s="1">
        <v>0</v>
      </c>
      <c r="R1644" s="3" t="s">
        <v>3591</v>
      </c>
    </row>
    <row r="1645" hidden="1" customHeight="1" spans="1:19">
      <c r="A1645" s="1" t="s">
        <v>3592</v>
      </c>
      <c r="B1645" s="3" t="s">
        <v>3593</v>
      </c>
      <c r="H1645" s="1">
        <v>5</v>
      </c>
      <c r="I1645" s="6">
        <v>44965</v>
      </c>
      <c r="J1645" s="13" t="s">
        <v>3594</v>
      </c>
      <c r="K1645" s="1" t="s">
        <v>576</v>
      </c>
      <c r="N1645" s="8"/>
      <c r="R1645" s="1"/>
      <c r="S1645" s="1">
        <v>1</v>
      </c>
    </row>
    <row r="1646" customHeight="1" spans="1:18">
      <c r="A1646" s="1" t="s">
        <v>3595</v>
      </c>
      <c r="B1646" s="3" t="s">
        <v>3596</v>
      </c>
      <c r="C1646" s="4">
        <v>2658217</v>
      </c>
      <c r="D1646" s="5">
        <v>2377140.91</v>
      </c>
      <c r="E1646" s="4">
        <v>11.1</v>
      </c>
      <c r="F1646" s="5">
        <v>2377140.91</v>
      </c>
      <c r="G1646" s="5">
        <f>100-100*F1646/C1646</f>
        <v>10.5738579656966</v>
      </c>
      <c r="H1646" s="1">
        <v>73</v>
      </c>
      <c r="I1646" s="6">
        <v>44966</v>
      </c>
      <c r="J1646" s="13" t="s">
        <v>3597</v>
      </c>
      <c r="K1646" s="1" t="s">
        <v>1265</v>
      </c>
      <c r="L1646" s="1" t="str">
        <f>_xlfn.DISPIMG("ID_30949E8F2FF54671BA6F5DD753B44C5B",1)</f>
        <v>=DISPIMG("ID_30949E8F2FF54671BA6F5DD753B44C5B",1)</v>
      </c>
      <c r="M1646" s="7" t="s">
        <v>3544</v>
      </c>
      <c r="N1646" s="8" t="s">
        <v>657</v>
      </c>
      <c r="O1646" s="1" t="s">
        <v>645</v>
      </c>
      <c r="P1646" s="1">
        <v>0</v>
      </c>
      <c r="R1646" s="3" t="s">
        <v>3598</v>
      </c>
    </row>
    <row r="1647" customHeight="1" spans="1:20">
      <c r="A1647" s="1" t="s">
        <v>3599</v>
      </c>
      <c r="B1647" s="3" t="s">
        <v>3600</v>
      </c>
      <c r="C1647" s="4">
        <v>11519020</v>
      </c>
      <c r="D1647" s="5">
        <v>11082403.47</v>
      </c>
      <c r="E1647" s="4">
        <v>4.4</v>
      </c>
      <c r="F1647" s="5">
        <v>11082403.47</v>
      </c>
      <c r="G1647" s="5">
        <f>100-100*F1647/C1647</f>
        <v>3.7903964920627</v>
      </c>
      <c r="H1647" s="1">
        <v>179</v>
      </c>
      <c r="I1647" s="6">
        <v>44966</v>
      </c>
      <c r="J1647" s="13" t="s">
        <v>3601</v>
      </c>
      <c r="K1647" s="1" t="s">
        <v>1320</v>
      </c>
      <c r="L1647" s="9" t="str">
        <f>_xlfn.DISPIMG("ID_41C90A5FBAF047EFA57E7870266C0099",1)</f>
        <v>=DISPIMG("ID_41C90A5FBAF047EFA57E7870266C0099",1)</v>
      </c>
      <c r="M1647" s="19" t="s">
        <v>3602</v>
      </c>
      <c r="N1647" s="20" t="s">
        <v>644</v>
      </c>
      <c r="O1647" s="9" t="s">
        <v>645</v>
      </c>
      <c r="P1647" s="9">
        <v>0</v>
      </c>
      <c r="Q1647" s="9"/>
      <c r="R1647" s="22" t="s">
        <v>3603</v>
      </c>
      <c r="S1647" s="9"/>
      <c r="T1647" s="9"/>
    </row>
    <row r="1648" customHeight="1" spans="1:18">
      <c r="A1648" s="1" t="s">
        <v>3604</v>
      </c>
      <c r="B1648" s="3" t="s">
        <v>3605</v>
      </c>
      <c r="C1648" s="4">
        <v>27727698.0042918</v>
      </c>
      <c r="D1648" s="5">
        <v>25842214.54</v>
      </c>
      <c r="E1648" s="4">
        <v>6.8</v>
      </c>
      <c r="F1648" s="5">
        <v>25842214.54</v>
      </c>
      <c r="G1648" s="5">
        <f>100-100*F1648/C1648</f>
        <v>6.79999999999984</v>
      </c>
      <c r="H1648" s="1">
        <v>244</v>
      </c>
      <c r="I1648" s="6">
        <v>44966</v>
      </c>
      <c r="J1648" s="13" t="s">
        <v>3606</v>
      </c>
      <c r="K1648" s="1" t="s">
        <v>502</v>
      </c>
      <c r="L1648" s="1" t="str">
        <f>_xlfn.DISPIMG("ID_A1E8ECDDF55643BAA3871BDFAAAD4EAB",1)</f>
        <v>=DISPIMG("ID_A1E8ECDDF55643BAA3871BDFAAAD4EAB",1)</v>
      </c>
      <c r="M1648" s="7" t="s">
        <v>3544</v>
      </c>
      <c r="N1648" s="8" t="s">
        <v>657</v>
      </c>
      <c r="O1648" s="1" t="s">
        <v>671</v>
      </c>
      <c r="P1648" s="1">
        <v>0</v>
      </c>
      <c r="R1648" s="3" t="s">
        <v>3607</v>
      </c>
    </row>
    <row r="1649" hidden="1" customHeight="1" spans="1:19">
      <c r="A1649" s="1" t="s">
        <v>3608</v>
      </c>
      <c r="B1649" s="3" t="s">
        <v>3609</v>
      </c>
      <c r="H1649" s="1">
        <v>6</v>
      </c>
      <c r="I1649" s="6">
        <v>44966</v>
      </c>
      <c r="J1649" s="13" t="s">
        <v>3610</v>
      </c>
      <c r="K1649" s="1" t="s">
        <v>20</v>
      </c>
      <c r="N1649" s="8"/>
      <c r="R1649" s="1"/>
      <c r="S1649" s="1">
        <v>1</v>
      </c>
    </row>
    <row r="1650" hidden="1" customHeight="1" spans="1:19">
      <c r="A1650" s="1" t="s">
        <v>3611</v>
      </c>
      <c r="B1650" s="3" t="s">
        <v>3612</v>
      </c>
      <c r="H1650" s="1">
        <v>104</v>
      </c>
      <c r="I1650" s="6">
        <v>44966</v>
      </c>
      <c r="J1650" s="13" t="s">
        <v>3613</v>
      </c>
      <c r="K1650" s="1" t="s">
        <v>576</v>
      </c>
      <c r="N1650" s="8"/>
      <c r="R1650" s="1"/>
      <c r="S1650" s="1">
        <v>1</v>
      </c>
    </row>
    <row r="1651" hidden="1" customHeight="1" spans="1:19">
      <c r="A1651" s="1" t="s">
        <v>3614</v>
      </c>
      <c r="B1651" s="3" t="s">
        <v>3615</v>
      </c>
      <c r="H1651" s="1">
        <v>7</v>
      </c>
      <c r="I1651" s="6">
        <v>44966</v>
      </c>
      <c r="J1651" s="13" t="s">
        <v>3616</v>
      </c>
      <c r="K1651" s="1" t="s">
        <v>1265</v>
      </c>
      <c r="N1651" s="8"/>
      <c r="R1651" s="1"/>
      <c r="S1651" s="1">
        <v>1</v>
      </c>
    </row>
    <row r="1652" hidden="1" customHeight="1" spans="1:19">
      <c r="A1652" s="1" t="s">
        <v>3617</v>
      </c>
      <c r="B1652" s="3" t="s">
        <v>3618</v>
      </c>
      <c r="H1652" s="1">
        <v>6</v>
      </c>
      <c r="I1652" s="6">
        <v>44966</v>
      </c>
      <c r="J1652" s="13" t="s">
        <v>3619</v>
      </c>
      <c r="K1652" s="1" t="s">
        <v>20</v>
      </c>
      <c r="N1652" s="8"/>
      <c r="R1652" s="1"/>
      <c r="S1652" s="1">
        <v>1</v>
      </c>
    </row>
    <row r="1653" hidden="1" customHeight="1" spans="1:19">
      <c r="A1653" s="1" t="s">
        <v>3620</v>
      </c>
      <c r="B1653" s="3" t="s">
        <v>3621</v>
      </c>
      <c r="H1653" s="1">
        <v>4</v>
      </c>
      <c r="I1653" s="6">
        <v>44966</v>
      </c>
      <c r="J1653" s="13" t="s">
        <v>3622</v>
      </c>
      <c r="K1653" s="1" t="s">
        <v>502</v>
      </c>
      <c r="N1653" s="8"/>
      <c r="R1653" s="1"/>
      <c r="S1653" s="1">
        <v>1</v>
      </c>
    </row>
    <row r="1654" hidden="1" customHeight="1" spans="1:19">
      <c r="A1654" s="1" t="s">
        <v>3623</v>
      </c>
      <c r="B1654" s="3" t="s">
        <v>3624</v>
      </c>
      <c r="H1654" s="1">
        <v>5</v>
      </c>
      <c r="I1654" s="6">
        <v>44966</v>
      </c>
      <c r="J1654" s="13" t="s">
        <v>3625</v>
      </c>
      <c r="K1654" s="1" t="s">
        <v>1320</v>
      </c>
      <c r="N1654" s="8"/>
      <c r="R1654" s="1"/>
      <c r="S1654" s="1">
        <v>1</v>
      </c>
    </row>
    <row r="1655" hidden="1" customHeight="1" spans="1:19">
      <c r="A1655" s="1" t="s">
        <v>3626</v>
      </c>
      <c r="B1655" s="3" t="s">
        <v>3627</v>
      </c>
      <c r="H1655" s="1">
        <v>5</v>
      </c>
      <c r="I1655" s="6">
        <v>44966</v>
      </c>
      <c r="J1655" s="13" t="s">
        <v>3628</v>
      </c>
      <c r="K1655" s="1" t="s">
        <v>20</v>
      </c>
      <c r="N1655" s="8"/>
      <c r="R1655" s="1"/>
      <c r="S1655" s="1">
        <v>1</v>
      </c>
    </row>
    <row r="1656" hidden="1" customHeight="1" spans="1:19">
      <c r="A1656" s="1" t="s">
        <v>3629</v>
      </c>
      <c r="B1656" s="3" t="s">
        <v>3630</v>
      </c>
      <c r="C1656" s="4">
        <v>5590000</v>
      </c>
      <c r="D1656" s="5">
        <v>5590000</v>
      </c>
      <c r="F1656" s="5">
        <v>5590000</v>
      </c>
      <c r="H1656" s="1">
        <v>3</v>
      </c>
      <c r="I1656" s="6">
        <v>44966</v>
      </c>
      <c r="J1656" s="13" t="s">
        <v>3631</v>
      </c>
      <c r="K1656" s="1" t="s">
        <v>20</v>
      </c>
      <c r="N1656" s="8"/>
      <c r="R1656" s="1"/>
      <c r="S1656" s="1">
        <v>1</v>
      </c>
    </row>
    <row r="1657" customHeight="1" spans="1:18">
      <c r="A1657" s="1" t="s">
        <v>3632</v>
      </c>
      <c r="B1657" s="3" t="s">
        <v>3633</v>
      </c>
      <c r="C1657" s="4">
        <v>22461196</v>
      </c>
      <c r="D1657" s="5">
        <v>20856300.83</v>
      </c>
      <c r="E1657" s="4">
        <v>2</v>
      </c>
      <c r="F1657" s="5">
        <v>20856300.83</v>
      </c>
      <c r="G1657" s="5">
        <f>100-100*F1657/C1657</f>
        <v>7.14519017598174</v>
      </c>
      <c r="H1657" s="1">
        <v>9</v>
      </c>
      <c r="I1657" s="6">
        <v>44967</v>
      </c>
      <c r="J1657" s="13" t="s">
        <v>3634</v>
      </c>
      <c r="K1657" s="1" t="s">
        <v>562</v>
      </c>
      <c r="L1657" s="1" t="str">
        <f>_xlfn.DISPIMG("ID_979B9067A66B4DCFBEC7A7ECEB07E132",1)</f>
        <v>=DISPIMG("ID_979B9067A66B4DCFBEC7A7ECEB07E132",1)</v>
      </c>
      <c r="M1657" s="17" t="s">
        <v>3635</v>
      </c>
      <c r="N1657" s="8" t="s">
        <v>3636</v>
      </c>
      <c r="O1657" s="1" t="s">
        <v>3637</v>
      </c>
      <c r="P1657" s="1">
        <v>0</v>
      </c>
      <c r="R1657" s="3" t="s">
        <v>3638</v>
      </c>
    </row>
    <row r="1658" customHeight="1" spans="1:18">
      <c r="A1658" s="1" t="s">
        <v>3632</v>
      </c>
      <c r="B1658" s="3" t="s">
        <v>3639</v>
      </c>
      <c r="C1658" s="4">
        <v>26749354</v>
      </c>
      <c r="D1658" s="5">
        <v>24366736.16</v>
      </c>
      <c r="E1658" s="4">
        <v>3</v>
      </c>
      <c r="F1658" s="5">
        <v>24366736.16</v>
      </c>
      <c r="G1658" s="5">
        <f>100-100*F1658/C1658</f>
        <v>8.90719768410108</v>
      </c>
      <c r="H1658" s="1">
        <v>13</v>
      </c>
      <c r="I1658" s="6">
        <v>44967</v>
      </c>
      <c r="J1658" s="13" t="s">
        <v>3640</v>
      </c>
      <c r="K1658" s="1" t="s">
        <v>562</v>
      </c>
      <c r="L1658" s="1" t="str">
        <f>_xlfn.DISPIMG("ID_979B9067A66B4DCFBEC7A7ECEB07E132",1)</f>
        <v>=DISPIMG("ID_979B9067A66B4DCFBEC7A7ECEB07E132",1)</v>
      </c>
      <c r="M1658" s="17" t="s">
        <v>3635</v>
      </c>
      <c r="N1658" s="21" t="s">
        <v>3641</v>
      </c>
      <c r="O1658" s="1" t="s">
        <v>3637</v>
      </c>
      <c r="P1658" s="1">
        <v>0</v>
      </c>
      <c r="R1658" s="3" t="s">
        <v>3642</v>
      </c>
    </row>
    <row r="1659" hidden="1" customHeight="1" spans="1:19">
      <c r="A1659" s="1" t="s">
        <v>3643</v>
      </c>
      <c r="B1659" s="3" t="s">
        <v>3644</v>
      </c>
      <c r="H1659" s="1">
        <v>5</v>
      </c>
      <c r="I1659" s="6">
        <v>44967</v>
      </c>
      <c r="J1659" s="13" t="s">
        <v>3645</v>
      </c>
      <c r="K1659" s="1" t="s">
        <v>1265</v>
      </c>
      <c r="N1659" s="8"/>
      <c r="R1659" s="1"/>
      <c r="S1659" s="1">
        <v>1</v>
      </c>
    </row>
    <row r="1660" hidden="1" customHeight="1" spans="1:19">
      <c r="A1660" s="1" t="s">
        <v>3646</v>
      </c>
      <c r="B1660" s="3" t="s">
        <v>3647</v>
      </c>
      <c r="H1660" s="1">
        <v>4</v>
      </c>
      <c r="I1660" s="6">
        <v>44967</v>
      </c>
      <c r="J1660" s="13" t="s">
        <v>3648</v>
      </c>
      <c r="K1660" s="1" t="s">
        <v>1265</v>
      </c>
      <c r="N1660" s="8"/>
      <c r="R1660" s="1"/>
      <c r="S1660" s="1">
        <v>1</v>
      </c>
    </row>
    <row r="1661" hidden="1" customHeight="1" spans="1:19">
      <c r="A1661" s="1" t="s">
        <v>3649</v>
      </c>
      <c r="B1661" s="3" t="s">
        <v>3650</v>
      </c>
      <c r="H1661" s="1">
        <v>4</v>
      </c>
      <c r="I1661" s="6">
        <v>44967</v>
      </c>
      <c r="J1661" s="13" t="s">
        <v>3651</v>
      </c>
      <c r="K1661" s="1" t="s">
        <v>1320</v>
      </c>
      <c r="N1661" s="8"/>
      <c r="R1661" s="1"/>
      <c r="S1661" s="1">
        <v>1</v>
      </c>
    </row>
    <row r="1662" hidden="1" customHeight="1" spans="1:19">
      <c r="A1662" s="1" t="s">
        <v>3652</v>
      </c>
      <c r="B1662" s="3" t="s">
        <v>3653</v>
      </c>
      <c r="H1662" s="1">
        <v>3</v>
      </c>
      <c r="I1662" s="6">
        <v>44967</v>
      </c>
      <c r="J1662" s="13" t="s">
        <v>3654</v>
      </c>
      <c r="K1662" s="1" t="s">
        <v>1265</v>
      </c>
      <c r="N1662" s="8"/>
      <c r="R1662" s="1"/>
      <c r="S1662" s="1">
        <v>1</v>
      </c>
    </row>
    <row r="1663" hidden="1" customHeight="1" spans="1:19">
      <c r="A1663" s="1" t="s">
        <v>3655</v>
      </c>
      <c r="B1663" s="3" t="s">
        <v>3656</v>
      </c>
      <c r="H1663" s="1">
        <v>7</v>
      </c>
      <c r="I1663" s="6">
        <v>44970</v>
      </c>
      <c r="J1663" s="13" t="s">
        <v>3657</v>
      </c>
      <c r="K1663" s="1" t="s">
        <v>3658</v>
      </c>
      <c r="N1663" s="8"/>
      <c r="R1663" s="1"/>
      <c r="S1663" s="1">
        <v>1</v>
      </c>
    </row>
    <row r="1664" hidden="1" customHeight="1" spans="1:19">
      <c r="A1664" s="1" t="s">
        <v>3659</v>
      </c>
      <c r="B1664" s="3" t="s">
        <v>3660</v>
      </c>
      <c r="H1664" s="1">
        <v>5</v>
      </c>
      <c r="I1664" s="6">
        <v>44970</v>
      </c>
      <c r="J1664" s="13" t="s">
        <v>3661</v>
      </c>
      <c r="K1664" s="1" t="s">
        <v>1265</v>
      </c>
      <c r="N1664" s="8"/>
      <c r="R1664" s="1"/>
      <c r="S1664" s="1">
        <v>1</v>
      </c>
    </row>
    <row r="1665" hidden="1" customHeight="1" spans="1:19">
      <c r="A1665" s="1" t="s">
        <v>3662</v>
      </c>
      <c r="B1665" s="3" t="s">
        <v>3663</v>
      </c>
      <c r="H1665" s="1">
        <v>10</v>
      </c>
      <c r="I1665" s="6">
        <v>44971</v>
      </c>
      <c r="J1665" s="13" t="s">
        <v>3664</v>
      </c>
      <c r="K1665" s="1" t="s">
        <v>502</v>
      </c>
      <c r="N1665" s="8"/>
      <c r="R1665" s="1"/>
      <c r="S1665" s="1">
        <v>1</v>
      </c>
    </row>
    <row r="1666" hidden="1" customHeight="1" spans="1:19">
      <c r="A1666" s="1" t="s">
        <v>3665</v>
      </c>
      <c r="B1666" s="3" t="s">
        <v>3666</v>
      </c>
      <c r="H1666" s="1">
        <v>6</v>
      </c>
      <c r="I1666" s="6">
        <v>44971</v>
      </c>
      <c r="J1666" s="13" t="s">
        <v>3667</v>
      </c>
      <c r="K1666" s="1" t="s">
        <v>1320</v>
      </c>
      <c r="N1666" s="8"/>
      <c r="R1666" s="1"/>
      <c r="S1666" s="1">
        <v>1</v>
      </c>
    </row>
    <row r="1667" hidden="1" customHeight="1" spans="1:19">
      <c r="A1667" s="1" t="s">
        <v>3668</v>
      </c>
      <c r="B1667" s="3" t="s">
        <v>3669</v>
      </c>
      <c r="H1667" s="1">
        <v>12</v>
      </c>
      <c r="I1667" s="6">
        <v>44972</v>
      </c>
      <c r="J1667" s="13" t="s">
        <v>3670</v>
      </c>
      <c r="K1667" s="1" t="s">
        <v>20</v>
      </c>
      <c r="N1667" s="8"/>
      <c r="R1667" s="1"/>
      <c r="S1667" s="1">
        <v>1</v>
      </c>
    </row>
    <row r="1668" hidden="1" customHeight="1" spans="1:19">
      <c r="A1668" s="1" t="s">
        <v>3671</v>
      </c>
      <c r="B1668" s="3" t="s">
        <v>3672</v>
      </c>
      <c r="H1668" s="1">
        <v>18</v>
      </c>
      <c r="I1668" s="6">
        <v>44973</v>
      </c>
      <c r="J1668" s="13" t="s">
        <v>3673</v>
      </c>
      <c r="K1668" s="1" t="s">
        <v>1265</v>
      </c>
      <c r="N1668" s="8"/>
      <c r="R1668" s="1"/>
      <c r="S1668" s="1">
        <v>1</v>
      </c>
    </row>
    <row r="1669" hidden="1" customHeight="1" spans="1:19">
      <c r="A1669" s="1" t="s">
        <v>3674</v>
      </c>
      <c r="B1669" s="3" t="s">
        <v>3675</v>
      </c>
      <c r="H1669" s="1">
        <v>7</v>
      </c>
      <c r="I1669" s="6">
        <v>44973</v>
      </c>
      <c r="J1669" s="13" t="s">
        <v>3676</v>
      </c>
      <c r="K1669" s="1" t="s">
        <v>1320</v>
      </c>
      <c r="N1669" s="8"/>
      <c r="R1669" s="1"/>
      <c r="S1669" s="1">
        <v>1</v>
      </c>
    </row>
    <row r="1670" hidden="1" customHeight="1" spans="1:19">
      <c r="A1670" s="1" t="s">
        <v>3677</v>
      </c>
      <c r="B1670" s="3" t="s">
        <v>3678</v>
      </c>
      <c r="H1670" s="1">
        <v>63</v>
      </c>
      <c r="I1670" s="6">
        <v>44977</v>
      </c>
      <c r="J1670" s="13" t="s">
        <v>3679</v>
      </c>
      <c r="K1670" s="1" t="s">
        <v>576</v>
      </c>
      <c r="N1670" s="8"/>
      <c r="R1670" s="1"/>
      <c r="S1670" s="1">
        <v>1</v>
      </c>
    </row>
    <row r="1671" hidden="1" customHeight="1" spans="1:19">
      <c r="A1671" s="1" t="s">
        <v>3680</v>
      </c>
      <c r="B1671" s="3" t="s">
        <v>3681</v>
      </c>
      <c r="C1671" s="4">
        <v>1834290</v>
      </c>
      <c r="D1671" s="5">
        <v>1834290</v>
      </c>
      <c r="F1671" s="5">
        <v>1834290</v>
      </c>
      <c r="H1671" s="1">
        <v>3</v>
      </c>
      <c r="I1671" s="6">
        <v>44977</v>
      </c>
      <c r="J1671" s="13" t="s">
        <v>3682</v>
      </c>
      <c r="K1671" s="1" t="s">
        <v>1265</v>
      </c>
      <c r="N1671" s="8"/>
      <c r="R1671" s="1"/>
      <c r="S1671" s="1">
        <v>1</v>
      </c>
    </row>
    <row r="1672" hidden="1" customHeight="1" spans="1:19">
      <c r="A1672" s="1" t="s">
        <v>3683</v>
      </c>
      <c r="B1672" s="3" t="s">
        <v>3684</v>
      </c>
      <c r="H1672" s="1">
        <v>7</v>
      </c>
      <c r="I1672" s="6">
        <v>44977</v>
      </c>
      <c r="J1672" s="13" t="s">
        <v>3685</v>
      </c>
      <c r="K1672" s="1" t="s">
        <v>1320</v>
      </c>
      <c r="N1672" s="8"/>
      <c r="R1672" s="1"/>
      <c r="S1672" s="1">
        <v>1</v>
      </c>
    </row>
    <row r="1673" hidden="1" customHeight="1" spans="1:19">
      <c r="A1673" s="1" t="s">
        <v>3592</v>
      </c>
      <c r="B1673" s="3" t="s">
        <v>3686</v>
      </c>
      <c r="H1673" s="1">
        <v>16</v>
      </c>
      <c r="I1673" s="6">
        <v>44977</v>
      </c>
      <c r="J1673" s="13" t="s">
        <v>3687</v>
      </c>
      <c r="K1673" s="1" t="s">
        <v>576</v>
      </c>
      <c r="N1673" s="8"/>
      <c r="R1673" s="1"/>
      <c r="S1673" s="1">
        <v>1</v>
      </c>
    </row>
    <row r="1674" hidden="1" customHeight="1" spans="1:19">
      <c r="A1674" s="1" t="s">
        <v>3688</v>
      </c>
      <c r="B1674" s="3" t="s">
        <v>3689</v>
      </c>
      <c r="H1674" s="1">
        <v>57</v>
      </c>
      <c r="I1674" s="6">
        <v>44978</v>
      </c>
      <c r="J1674" s="13" t="s">
        <v>3690</v>
      </c>
      <c r="K1674" s="1" t="s">
        <v>1265</v>
      </c>
      <c r="N1674" s="8"/>
      <c r="R1674" s="1"/>
      <c r="S1674" s="1">
        <v>1</v>
      </c>
    </row>
    <row r="1675" hidden="1" customHeight="1" spans="1:19">
      <c r="A1675" s="1" t="s">
        <v>3691</v>
      </c>
      <c r="B1675" s="3" t="s">
        <v>3692</v>
      </c>
      <c r="H1675" s="1">
        <v>7</v>
      </c>
      <c r="I1675" s="6">
        <v>44978</v>
      </c>
      <c r="J1675" s="13" t="s">
        <v>3693</v>
      </c>
      <c r="K1675" s="1" t="s">
        <v>576</v>
      </c>
      <c r="N1675" s="8"/>
      <c r="R1675" s="1"/>
      <c r="S1675" s="1">
        <v>1</v>
      </c>
    </row>
    <row r="1676" hidden="1" customHeight="1" spans="1:19">
      <c r="A1676" s="1" t="s">
        <v>3694</v>
      </c>
      <c r="B1676" s="3" t="s">
        <v>3695</v>
      </c>
      <c r="H1676" s="1">
        <v>7</v>
      </c>
      <c r="I1676" s="6">
        <v>44978</v>
      </c>
      <c r="J1676" s="13" t="s">
        <v>3696</v>
      </c>
      <c r="K1676" s="1" t="s">
        <v>1320</v>
      </c>
      <c r="N1676" s="8"/>
      <c r="R1676" s="1"/>
      <c r="S1676" s="1">
        <v>1</v>
      </c>
    </row>
    <row r="1677" customHeight="1" spans="1:18">
      <c r="A1677" s="1" t="s">
        <v>3697</v>
      </c>
      <c r="B1677" s="3" t="s">
        <v>3698</v>
      </c>
      <c r="C1677" s="4">
        <v>9829522</v>
      </c>
      <c r="D1677" s="5">
        <v>8874794.17</v>
      </c>
      <c r="E1677" s="4">
        <v>3</v>
      </c>
      <c r="F1677" s="5">
        <v>8874794.17</v>
      </c>
      <c r="G1677" s="5">
        <f>100-100*F1677/C1677</f>
        <v>9.71286121542838</v>
      </c>
      <c r="H1677" s="1">
        <v>8</v>
      </c>
      <c r="I1677" s="6">
        <v>44979</v>
      </c>
      <c r="J1677" s="13" t="s">
        <v>3699</v>
      </c>
      <c r="K1677" s="1" t="s">
        <v>562</v>
      </c>
      <c r="L1677" s="1" t="str">
        <f>_xlfn.DISPIMG("ID_979B9067A66B4DCFBEC7A7ECEB07E132",1)</f>
        <v>=DISPIMG("ID_979B9067A66B4DCFBEC7A7ECEB07E132",1)</v>
      </c>
      <c r="M1677" s="17" t="s">
        <v>3700</v>
      </c>
      <c r="N1677" s="8" t="s">
        <v>3701</v>
      </c>
      <c r="O1677" s="1" t="s">
        <v>671</v>
      </c>
      <c r="P1677" s="1">
        <v>0</v>
      </c>
      <c r="R1677" s="3" t="s">
        <v>3702</v>
      </c>
    </row>
    <row r="1678" hidden="1" customHeight="1" spans="1:19">
      <c r="A1678" s="1" t="s">
        <v>3703</v>
      </c>
      <c r="B1678" s="3" t="s">
        <v>3704</v>
      </c>
      <c r="H1678" s="1">
        <v>6</v>
      </c>
      <c r="I1678" s="6">
        <v>44979</v>
      </c>
      <c r="J1678" s="13" t="s">
        <v>3705</v>
      </c>
      <c r="K1678" s="1" t="s">
        <v>1320</v>
      </c>
      <c r="N1678" s="8"/>
      <c r="R1678" s="1"/>
      <c r="S1678" s="1">
        <v>1</v>
      </c>
    </row>
    <row r="1679" hidden="1" customHeight="1" spans="1:19">
      <c r="A1679" s="1" t="s">
        <v>3706</v>
      </c>
      <c r="B1679" s="3" t="s">
        <v>3707</v>
      </c>
      <c r="C1679" s="4">
        <v>3484000</v>
      </c>
      <c r="D1679" s="5">
        <v>3484000</v>
      </c>
      <c r="F1679" s="5">
        <v>3484000</v>
      </c>
      <c r="H1679" s="1">
        <v>11</v>
      </c>
      <c r="I1679" s="6">
        <v>44980</v>
      </c>
      <c r="J1679" s="13" t="s">
        <v>3708</v>
      </c>
      <c r="K1679" s="1" t="s">
        <v>3095</v>
      </c>
      <c r="N1679" s="8"/>
      <c r="R1679" s="1"/>
      <c r="S1679" s="1">
        <v>1</v>
      </c>
    </row>
    <row r="1680" hidden="1" customHeight="1" spans="1:19">
      <c r="A1680" s="1" t="s">
        <v>3709</v>
      </c>
      <c r="B1680" s="3" t="s">
        <v>3710</v>
      </c>
      <c r="H1680" s="1">
        <v>6</v>
      </c>
      <c r="I1680" s="6">
        <v>44980</v>
      </c>
      <c r="J1680" s="13" t="s">
        <v>3711</v>
      </c>
      <c r="K1680" s="1" t="s">
        <v>1265</v>
      </c>
      <c r="N1680" s="8"/>
      <c r="R1680" s="1"/>
      <c r="S1680" s="1">
        <v>1</v>
      </c>
    </row>
    <row r="1681" hidden="1" customHeight="1" spans="1:19">
      <c r="A1681" s="1" t="s">
        <v>3712</v>
      </c>
      <c r="B1681" s="3" t="s">
        <v>3713</v>
      </c>
      <c r="H1681" s="1">
        <v>10</v>
      </c>
      <c r="I1681" s="6">
        <v>44980</v>
      </c>
      <c r="J1681" s="13" t="s">
        <v>3714</v>
      </c>
      <c r="K1681" s="1" t="s">
        <v>1265</v>
      </c>
      <c r="N1681" s="8"/>
      <c r="R1681" s="1"/>
      <c r="S1681" s="1">
        <v>1</v>
      </c>
    </row>
    <row r="1682" hidden="1" customHeight="1" spans="1:19">
      <c r="A1682" s="1" t="s">
        <v>3715</v>
      </c>
      <c r="B1682" s="3" t="s">
        <v>3716</v>
      </c>
      <c r="H1682" s="1">
        <v>4</v>
      </c>
      <c r="I1682" s="6">
        <v>44980</v>
      </c>
      <c r="J1682" s="13" t="s">
        <v>3717</v>
      </c>
      <c r="K1682" s="1" t="s">
        <v>1265</v>
      </c>
      <c r="N1682" s="8"/>
      <c r="R1682" s="1"/>
      <c r="S1682" s="1">
        <v>1</v>
      </c>
    </row>
    <row r="1683" customHeight="1" spans="1:18">
      <c r="A1683" s="1" t="s">
        <v>3718</v>
      </c>
      <c r="B1683" s="3" t="s">
        <v>3719</v>
      </c>
      <c r="C1683" s="4">
        <v>336564706</v>
      </c>
      <c r="D1683" s="5">
        <v>291128470.69</v>
      </c>
      <c r="E1683" s="4">
        <v>13.5</v>
      </c>
      <c r="F1683" s="5">
        <v>291128470.69</v>
      </c>
      <c r="G1683" s="5">
        <f>100-100*F1683/C1683</f>
        <v>13.5</v>
      </c>
      <c r="H1683" s="1">
        <v>33</v>
      </c>
      <c r="I1683" s="6">
        <v>44981</v>
      </c>
      <c r="J1683" s="13" t="s">
        <v>3720</v>
      </c>
      <c r="K1683" s="1" t="s">
        <v>1265</v>
      </c>
      <c r="L1683" s="1" t="str">
        <f>_xlfn.DISPIMG("ID_8585F139038D434E8EF4889495793AAD",1)</f>
        <v>=DISPIMG("ID_8585F139038D434E8EF4889495793AAD",1)</v>
      </c>
      <c r="M1683" s="7" t="s">
        <v>3721</v>
      </c>
      <c r="N1683" s="8" t="s">
        <v>3722</v>
      </c>
      <c r="O1683" s="1" t="s">
        <v>3723</v>
      </c>
      <c r="P1683" s="1">
        <v>1</v>
      </c>
      <c r="R1683" s="3" t="s">
        <v>3724</v>
      </c>
    </row>
    <row r="1684" customHeight="1" spans="1:20">
      <c r="A1684" s="1" t="s">
        <v>3725</v>
      </c>
      <c r="B1684" s="3" t="s">
        <v>3726</v>
      </c>
      <c r="C1684" s="4">
        <v>34625362</v>
      </c>
      <c r="D1684" s="5">
        <v>32404637.35</v>
      </c>
      <c r="E1684" s="4">
        <v>7.1</v>
      </c>
      <c r="F1684" s="5">
        <v>32404637.35</v>
      </c>
      <c r="G1684" s="5">
        <f>100-100*F1684/C1684</f>
        <v>6.41357814540683</v>
      </c>
      <c r="H1684" s="1">
        <v>255</v>
      </c>
      <c r="I1684" s="6">
        <v>44984</v>
      </c>
      <c r="J1684" s="13" t="s">
        <v>3727</v>
      </c>
      <c r="K1684" s="1" t="s">
        <v>1320</v>
      </c>
      <c r="L1684" s="9" t="str">
        <f>_xlfn.DISPIMG("ID_B68E9780103449A585B600AA85154280",1)</f>
        <v>=DISPIMG("ID_B68E9780103449A585B600AA85154280",1)</v>
      </c>
      <c r="M1684" s="19" t="s">
        <v>3573</v>
      </c>
      <c r="N1684" s="20" t="s">
        <v>644</v>
      </c>
      <c r="O1684" s="9" t="s">
        <v>645</v>
      </c>
      <c r="P1684" s="9">
        <v>0</v>
      </c>
      <c r="Q1684" s="9"/>
      <c r="R1684" s="22" t="s">
        <v>3728</v>
      </c>
      <c r="S1684" s="9"/>
      <c r="T1684" s="9"/>
    </row>
    <row r="1685" hidden="1" customHeight="1" spans="1:19">
      <c r="A1685" s="1" t="s">
        <v>3729</v>
      </c>
      <c r="B1685" s="3" t="s">
        <v>3730</v>
      </c>
      <c r="C1685" s="4">
        <v>7169551.5</v>
      </c>
      <c r="D1685" s="5">
        <v>7169551.5</v>
      </c>
      <c r="F1685" s="5">
        <v>7169551.5</v>
      </c>
      <c r="H1685" s="1">
        <v>6</v>
      </c>
      <c r="I1685" s="6">
        <v>44984</v>
      </c>
      <c r="J1685" s="13" t="s">
        <v>3731</v>
      </c>
      <c r="K1685" s="1" t="s">
        <v>3540</v>
      </c>
      <c r="N1685" s="8"/>
      <c r="R1685" s="1"/>
      <c r="S1685" s="1">
        <v>1</v>
      </c>
    </row>
    <row r="1686" hidden="1" customHeight="1" spans="1:19">
      <c r="A1686" s="1" t="s">
        <v>3732</v>
      </c>
      <c r="B1686" s="3" t="s">
        <v>3733</v>
      </c>
      <c r="H1686" s="1">
        <v>15</v>
      </c>
      <c r="I1686" s="6">
        <v>44984</v>
      </c>
      <c r="J1686" s="13" t="s">
        <v>3734</v>
      </c>
      <c r="K1686" s="1" t="s">
        <v>1320</v>
      </c>
      <c r="N1686" s="8"/>
      <c r="R1686" s="1"/>
      <c r="S1686" s="1">
        <v>1</v>
      </c>
    </row>
    <row r="1687" hidden="1" customHeight="1" spans="1:19">
      <c r="A1687" s="1" t="s">
        <v>3735</v>
      </c>
      <c r="B1687" s="3" t="s">
        <v>3736</v>
      </c>
      <c r="H1687" s="1">
        <v>7</v>
      </c>
      <c r="I1687" s="6">
        <v>44984</v>
      </c>
      <c r="J1687" s="13" t="s">
        <v>3737</v>
      </c>
      <c r="K1687" s="1" t="s">
        <v>1320</v>
      </c>
      <c r="N1687" s="8"/>
      <c r="R1687" s="1"/>
      <c r="S1687" s="1">
        <v>1</v>
      </c>
    </row>
    <row r="1688" customHeight="1" spans="1:20">
      <c r="A1688" s="1" t="s">
        <v>3738</v>
      </c>
      <c r="B1688" s="3" t="s">
        <v>3739</v>
      </c>
      <c r="C1688" s="4">
        <v>9091356</v>
      </c>
      <c r="D1688" s="5">
        <v>8044299.99</v>
      </c>
      <c r="E1688" s="4">
        <v>11.8</v>
      </c>
      <c r="F1688" s="5">
        <v>8044299.99</v>
      </c>
      <c r="G1688" s="5">
        <f>100-100*F1688/C1688</f>
        <v>11.5170499318254</v>
      </c>
      <c r="H1688" s="1">
        <v>297</v>
      </c>
      <c r="I1688" s="6">
        <v>44985</v>
      </c>
      <c r="J1688" s="13" t="s">
        <v>3740</v>
      </c>
      <c r="K1688" s="1" t="s">
        <v>502</v>
      </c>
      <c r="L1688" s="9" t="str">
        <f>_xlfn.DISPIMG("ID_775ACFDCBBD947B89DCF606FAEFB60FB",1)</f>
        <v>=DISPIMG("ID_775ACFDCBBD947B89DCF606FAEFB60FB",1)</v>
      </c>
      <c r="M1688" s="19" t="s">
        <v>3544</v>
      </c>
      <c r="N1688" s="20" t="s">
        <v>657</v>
      </c>
      <c r="O1688" s="9" t="s">
        <v>645</v>
      </c>
      <c r="P1688" s="9">
        <v>0</v>
      </c>
      <c r="Q1688" s="9"/>
      <c r="R1688" s="22" t="s">
        <v>3741</v>
      </c>
      <c r="S1688" s="9"/>
      <c r="T1688" s="9"/>
    </row>
    <row r="1689" customHeight="1" spans="1:20">
      <c r="A1689" s="1" t="s">
        <v>3742</v>
      </c>
      <c r="B1689" s="3" t="s">
        <v>3743</v>
      </c>
      <c r="C1689" s="4">
        <v>7859687</v>
      </c>
      <c r="D1689" s="5">
        <v>6958130.13</v>
      </c>
      <c r="E1689" s="4">
        <v>11.5</v>
      </c>
      <c r="F1689" s="5">
        <v>6958130.13</v>
      </c>
      <c r="G1689" s="5">
        <f>100-100*F1689/C1689</f>
        <v>11.4706459684718</v>
      </c>
      <c r="H1689" s="1">
        <v>279</v>
      </c>
      <c r="I1689" s="6">
        <v>44985</v>
      </c>
      <c r="J1689" s="13" t="s">
        <v>3744</v>
      </c>
      <c r="K1689" s="1" t="s">
        <v>502</v>
      </c>
      <c r="L1689" s="9" t="str">
        <f>_xlfn.DISPIMG("ID_713A106362D044C5AF95129997659CC6",1)</f>
        <v>=DISPIMG("ID_713A106362D044C5AF95129997659CC6",1)</v>
      </c>
      <c r="M1689" s="19" t="s">
        <v>3544</v>
      </c>
      <c r="N1689" s="20" t="s">
        <v>657</v>
      </c>
      <c r="O1689" s="9" t="s">
        <v>645</v>
      </c>
      <c r="P1689" s="9">
        <v>0</v>
      </c>
      <c r="Q1689" s="9"/>
      <c r="R1689" s="22" t="s">
        <v>3745</v>
      </c>
      <c r="S1689" s="9"/>
      <c r="T1689" s="9"/>
    </row>
    <row r="1690" customHeight="1" spans="1:20">
      <c r="A1690" s="1" t="s">
        <v>3746</v>
      </c>
      <c r="B1690" s="3" t="s">
        <v>3747</v>
      </c>
      <c r="C1690" s="4">
        <v>6033150</v>
      </c>
      <c r="D1690" s="5">
        <v>5586696.9</v>
      </c>
      <c r="E1690" s="4">
        <v>7.4</v>
      </c>
      <c r="F1690" s="5">
        <v>5586696.9</v>
      </c>
      <c r="G1690" s="5">
        <f>100-100*F1690/C1690</f>
        <v>7.40000000000001</v>
      </c>
      <c r="H1690" s="1">
        <v>211</v>
      </c>
      <c r="I1690" s="6">
        <v>44985</v>
      </c>
      <c r="J1690" s="13" t="s">
        <v>3748</v>
      </c>
      <c r="K1690" s="1" t="s">
        <v>3443</v>
      </c>
      <c r="L1690" s="9" t="str">
        <f>_xlfn.DISPIMG("ID_014378A7019849DE958470AA74F3B694",1)</f>
        <v>=DISPIMG("ID_014378A7019849DE958470AA74F3B694",1)</v>
      </c>
      <c r="M1690" s="19" t="s">
        <v>3544</v>
      </c>
      <c r="N1690" s="20" t="s">
        <v>657</v>
      </c>
      <c r="O1690" s="9" t="s">
        <v>645</v>
      </c>
      <c r="P1690" s="9">
        <v>0</v>
      </c>
      <c r="Q1690" s="9"/>
      <c r="R1690" s="22" t="s">
        <v>3749</v>
      </c>
      <c r="S1690" s="9"/>
      <c r="T1690" s="9"/>
    </row>
    <row r="1691" customHeight="1" spans="1:18">
      <c r="A1691" s="1" t="s">
        <v>3750</v>
      </c>
      <c r="B1691" s="3" t="s">
        <v>3751</v>
      </c>
      <c r="C1691" s="4">
        <v>27167096.4140875</v>
      </c>
      <c r="D1691" s="5">
        <v>25455569.34</v>
      </c>
      <c r="E1691" s="4">
        <v>6.3</v>
      </c>
      <c r="F1691" s="5">
        <v>25455569.34</v>
      </c>
      <c r="G1691" s="5">
        <f>100-100*F1691/C1691</f>
        <v>6.29999999999995</v>
      </c>
      <c r="H1691" s="1">
        <v>132</v>
      </c>
      <c r="I1691" s="6">
        <v>44985</v>
      </c>
      <c r="J1691" s="13" t="s">
        <v>3752</v>
      </c>
      <c r="K1691" s="1" t="s">
        <v>1320</v>
      </c>
      <c r="L1691" s="1" t="str">
        <f>_xlfn.DISPIMG("ID_FCBCC7F86BC946558E881450EC995268",1)</f>
        <v>=DISPIMG("ID_FCBCC7F86BC946558E881450EC995268",1)</v>
      </c>
      <c r="M1691" s="19" t="s">
        <v>3753</v>
      </c>
      <c r="N1691" s="20" t="s">
        <v>644</v>
      </c>
      <c r="O1691" s="9" t="s">
        <v>645</v>
      </c>
      <c r="P1691" s="9">
        <v>0</v>
      </c>
      <c r="Q1691" s="9"/>
      <c r="R1691" s="3" t="s">
        <v>3754</v>
      </c>
    </row>
    <row r="1692" customHeight="1" spans="1:18">
      <c r="A1692" s="1" t="s">
        <v>3755</v>
      </c>
      <c r="B1692" s="3" t="s">
        <v>3756</v>
      </c>
      <c r="C1692" s="4">
        <v>24516943</v>
      </c>
      <c r="D1692" s="5">
        <v>22141390.8</v>
      </c>
      <c r="E1692" s="4">
        <v>2</v>
      </c>
      <c r="F1692" s="5">
        <v>22141390.8</v>
      </c>
      <c r="G1692" s="5">
        <f>100-100*F1692/C1692</f>
        <v>9.68943069288859</v>
      </c>
      <c r="H1692" s="1">
        <v>109</v>
      </c>
      <c r="I1692" s="6">
        <v>44985</v>
      </c>
      <c r="J1692" s="13" t="s">
        <v>3757</v>
      </c>
      <c r="K1692" s="1" t="s">
        <v>562</v>
      </c>
      <c r="L1692" s="1" t="str">
        <f>_xlfn.DISPIMG("ID_0F896E6F4D674C36B7C662F1868EF0FB",1)</f>
        <v>=DISPIMG("ID_0F896E6F4D674C36B7C662F1868EF0FB",1)</v>
      </c>
      <c r="M1692" s="17" t="s">
        <v>3758</v>
      </c>
      <c r="N1692" s="8" t="s">
        <v>3759</v>
      </c>
      <c r="O1692" s="1">
        <v>33</v>
      </c>
      <c r="P1692" s="1">
        <v>1</v>
      </c>
      <c r="R1692" s="3" t="s">
        <v>3760</v>
      </c>
    </row>
    <row r="1693" hidden="1" customHeight="1" spans="1:19">
      <c r="A1693" s="1" t="s">
        <v>3761</v>
      </c>
      <c r="B1693" s="3" t="s">
        <v>3762</v>
      </c>
      <c r="H1693" s="1">
        <v>3</v>
      </c>
      <c r="I1693" s="6">
        <v>44985</v>
      </c>
      <c r="J1693" s="13" t="s">
        <v>3763</v>
      </c>
      <c r="K1693" s="1">
        <v>6</v>
      </c>
      <c r="N1693" s="8"/>
      <c r="R1693" s="1"/>
      <c r="S1693" s="1">
        <v>1</v>
      </c>
    </row>
    <row r="1694" hidden="1" customHeight="1" spans="1:19">
      <c r="A1694" s="1" t="s">
        <v>3764</v>
      </c>
      <c r="B1694" s="3" t="s">
        <v>3765</v>
      </c>
      <c r="H1694" s="1">
        <v>5</v>
      </c>
      <c r="I1694" s="6">
        <v>44985</v>
      </c>
      <c r="J1694" s="13" t="s">
        <v>3766</v>
      </c>
      <c r="K1694" s="1" t="s">
        <v>1320</v>
      </c>
      <c r="N1694" s="8"/>
      <c r="R1694" s="1"/>
      <c r="S1694" s="1">
        <v>1</v>
      </c>
    </row>
    <row r="1695" hidden="1" customHeight="1" spans="1:19">
      <c r="A1695" s="1" t="s">
        <v>3767</v>
      </c>
      <c r="B1695" s="3" t="s">
        <v>3768</v>
      </c>
      <c r="C1695" s="4">
        <v>5638940.25</v>
      </c>
      <c r="D1695" s="5">
        <v>5638940.25</v>
      </c>
      <c r="F1695" s="5">
        <v>5638940.25</v>
      </c>
      <c r="H1695" s="1">
        <v>137</v>
      </c>
      <c r="I1695" s="6">
        <v>44986</v>
      </c>
      <c r="J1695" s="13" t="s">
        <v>3769</v>
      </c>
      <c r="K1695" s="1" t="s">
        <v>576</v>
      </c>
      <c r="N1695" s="8"/>
      <c r="R1695" s="1"/>
      <c r="S1695" s="1">
        <v>1</v>
      </c>
    </row>
    <row r="1696" hidden="1" customHeight="1" spans="1:19">
      <c r="A1696" s="1" t="s">
        <v>3770</v>
      </c>
      <c r="B1696" s="3" t="s">
        <v>3771</v>
      </c>
      <c r="C1696" s="4">
        <v>6298585.8</v>
      </c>
      <c r="D1696" s="5">
        <v>6298585.8</v>
      </c>
      <c r="F1696" s="5">
        <v>6298585.8</v>
      </c>
      <c r="H1696" s="1">
        <v>134</v>
      </c>
      <c r="I1696" s="6">
        <v>44986</v>
      </c>
      <c r="J1696" s="13" t="s">
        <v>3772</v>
      </c>
      <c r="K1696" s="1" t="s">
        <v>576</v>
      </c>
      <c r="N1696" s="8"/>
      <c r="R1696" s="1"/>
      <c r="S1696" s="1">
        <v>1</v>
      </c>
    </row>
    <row r="1697" hidden="1" customHeight="1" spans="1:19">
      <c r="A1697" s="1" t="s">
        <v>3773</v>
      </c>
      <c r="B1697" s="3" t="s">
        <v>3774</v>
      </c>
      <c r="H1697" s="1">
        <v>11</v>
      </c>
      <c r="I1697" s="6">
        <v>44986</v>
      </c>
      <c r="J1697" s="13" t="s">
        <v>3775</v>
      </c>
      <c r="K1697" s="1" t="s">
        <v>20</v>
      </c>
      <c r="N1697" s="8"/>
      <c r="R1697" s="1"/>
      <c r="S1697" s="1">
        <v>1</v>
      </c>
    </row>
    <row r="1698" hidden="1" customHeight="1" spans="1:19">
      <c r="A1698" s="1" t="s">
        <v>3776</v>
      </c>
      <c r="B1698" s="3" t="s">
        <v>3777</v>
      </c>
      <c r="C1698" s="4">
        <v>1890000</v>
      </c>
      <c r="D1698" s="5">
        <v>1890000</v>
      </c>
      <c r="F1698" s="5">
        <v>1890000</v>
      </c>
      <c r="H1698" s="1">
        <v>5</v>
      </c>
      <c r="I1698" s="6">
        <v>44986</v>
      </c>
      <c r="J1698" s="13" t="s">
        <v>3778</v>
      </c>
      <c r="K1698" s="1" t="s">
        <v>562</v>
      </c>
      <c r="N1698" s="8"/>
      <c r="R1698" s="1"/>
      <c r="S1698" s="1">
        <v>1</v>
      </c>
    </row>
    <row r="1699" hidden="1" customHeight="1" spans="1:19">
      <c r="A1699" s="1" t="s">
        <v>3779</v>
      </c>
      <c r="B1699" s="3" t="s">
        <v>3780</v>
      </c>
      <c r="H1699" s="1">
        <v>0</v>
      </c>
      <c r="I1699" s="6">
        <v>44986</v>
      </c>
      <c r="J1699" s="13" t="s">
        <v>3781</v>
      </c>
      <c r="K1699" s="1" t="s">
        <v>1265</v>
      </c>
      <c r="N1699" s="8"/>
      <c r="R1699" s="1"/>
      <c r="S1699" s="1">
        <v>1</v>
      </c>
    </row>
    <row r="1700" customHeight="1" spans="1:18">
      <c r="A1700" s="1" t="s">
        <v>3782</v>
      </c>
      <c r="B1700" s="3" t="s">
        <v>3783</v>
      </c>
      <c r="C1700" s="4">
        <v>8427585</v>
      </c>
      <c r="D1700" s="5">
        <v>7626964.43</v>
      </c>
      <c r="E1700" s="4">
        <v>9.5</v>
      </c>
      <c r="F1700" s="5">
        <v>7626964.43</v>
      </c>
      <c r="G1700" s="5">
        <f>100-100*F1700/C1700</f>
        <v>9.49999994067102</v>
      </c>
      <c r="H1700" s="1">
        <v>299</v>
      </c>
      <c r="I1700" s="6">
        <v>44987</v>
      </c>
      <c r="J1700" s="13" t="s">
        <v>3784</v>
      </c>
      <c r="K1700" s="1" t="s">
        <v>502</v>
      </c>
      <c r="L1700" s="1" t="str">
        <f>_xlfn.DISPIMG("ID_5BDCDB3BC22A4B9CA91E1642CF9852A0",1)</f>
        <v>=DISPIMG("ID_5BDCDB3BC22A4B9CA91E1642CF9852A0",1)</v>
      </c>
      <c r="M1700" s="19" t="s">
        <v>3544</v>
      </c>
      <c r="N1700" s="20" t="s">
        <v>657</v>
      </c>
      <c r="O1700" s="9" t="s">
        <v>645</v>
      </c>
      <c r="P1700" s="9">
        <v>0</v>
      </c>
      <c r="Q1700" s="9"/>
      <c r="R1700" s="3" t="s">
        <v>3785</v>
      </c>
    </row>
    <row r="1701" customHeight="1" spans="1:18">
      <c r="A1701" s="1" t="s">
        <v>3786</v>
      </c>
      <c r="B1701" s="3" t="s">
        <v>3787</v>
      </c>
      <c r="C1701" s="4">
        <v>39668209</v>
      </c>
      <c r="D1701" s="5">
        <v>36574088.7</v>
      </c>
      <c r="E1701" s="4">
        <v>7.8</v>
      </c>
      <c r="F1701" s="5">
        <v>36574088.7</v>
      </c>
      <c r="G1701" s="5">
        <f>100-100*F1701/C1701</f>
        <v>7.79999999495817</v>
      </c>
      <c r="H1701" s="1">
        <v>244</v>
      </c>
      <c r="I1701" s="6">
        <v>44987</v>
      </c>
      <c r="J1701" s="13" t="s">
        <v>3788</v>
      </c>
      <c r="K1701" s="1" t="s">
        <v>20</v>
      </c>
      <c r="L1701" s="1" t="str">
        <f>_xlfn.DISPIMG("ID_7BF20622B5444EF88435E5C4586A6429",1)</f>
        <v>=DISPIMG("ID_7BF20622B5444EF88435E5C4586A6429",1)</v>
      </c>
      <c r="M1701" s="19" t="s">
        <v>3573</v>
      </c>
      <c r="N1701" s="20" t="s">
        <v>644</v>
      </c>
      <c r="O1701" s="9" t="s">
        <v>645</v>
      </c>
      <c r="P1701" s="9">
        <v>0</v>
      </c>
      <c r="Q1701" s="9"/>
      <c r="R1701" s="3" t="s">
        <v>3789</v>
      </c>
    </row>
    <row r="1702" customHeight="1" spans="1:18">
      <c r="A1702" s="1" t="s">
        <v>3790</v>
      </c>
      <c r="B1702" s="3" t="s">
        <v>3791</v>
      </c>
      <c r="C1702" s="4">
        <v>30391502</v>
      </c>
      <c r="D1702" s="5">
        <v>26638117.6</v>
      </c>
      <c r="E1702" s="4">
        <v>1.5</v>
      </c>
      <c r="F1702" s="5">
        <v>26638117.6</v>
      </c>
      <c r="G1702" s="5">
        <f>100-100*F1702/C1702</f>
        <v>12.3501115542101</v>
      </c>
      <c r="H1702" s="1">
        <v>121</v>
      </c>
      <c r="I1702" s="6">
        <v>44987</v>
      </c>
      <c r="J1702" s="13" t="s">
        <v>3792</v>
      </c>
      <c r="K1702" s="1" t="s">
        <v>562</v>
      </c>
      <c r="L1702" s="1" t="str">
        <f>_xlfn.DISPIMG("ID_979B9067A66B4DCFBEC7A7ECEB07E132",1)</f>
        <v>=DISPIMG("ID_979B9067A66B4DCFBEC7A7ECEB07E132",1)</v>
      </c>
      <c r="M1702" s="17" t="s">
        <v>3793</v>
      </c>
      <c r="N1702" s="8" t="s">
        <v>666</v>
      </c>
      <c r="O1702" s="1">
        <v>3</v>
      </c>
      <c r="P1702" s="1">
        <v>0</v>
      </c>
      <c r="R1702" s="3" t="s">
        <v>3794</v>
      </c>
    </row>
    <row r="1703" hidden="1" customHeight="1" spans="1:19">
      <c r="A1703" s="1" t="s">
        <v>3795</v>
      </c>
      <c r="B1703" s="3" t="s">
        <v>3796</v>
      </c>
      <c r="H1703" s="1">
        <v>11</v>
      </c>
      <c r="I1703" s="6">
        <v>44987</v>
      </c>
      <c r="J1703" s="13" t="s">
        <v>3797</v>
      </c>
      <c r="K1703" s="1" t="s">
        <v>3798</v>
      </c>
      <c r="N1703" s="8"/>
      <c r="R1703" s="1"/>
      <c r="S1703" s="1">
        <v>1</v>
      </c>
    </row>
    <row r="1704" hidden="1" customHeight="1" spans="1:19">
      <c r="A1704" s="1" t="s">
        <v>3799</v>
      </c>
      <c r="B1704" s="3" t="s">
        <v>3800</v>
      </c>
      <c r="C1704" s="4">
        <v>2000000</v>
      </c>
      <c r="D1704" s="5">
        <v>2000000</v>
      </c>
      <c r="F1704" s="5">
        <v>2000000</v>
      </c>
      <c r="H1704" s="1">
        <v>4</v>
      </c>
      <c r="I1704" s="6">
        <v>44988</v>
      </c>
      <c r="J1704" s="13" t="s">
        <v>3801</v>
      </c>
      <c r="K1704" s="1" t="s">
        <v>20</v>
      </c>
      <c r="N1704" s="8"/>
      <c r="R1704" s="1"/>
      <c r="S1704" s="1">
        <v>1</v>
      </c>
    </row>
    <row r="1705" hidden="1" customHeight="1" spans="1:19">
      <c r="A1705" s="1" t="s">
        <v>3802</v>
      </c>
      <c r="B1705" s="3" t="s">
        <v>3803</v>
      </c>
      <c r="C1705" s="4">
        <v>2760000</v>
      </c>
      <c r="D1705" s="5">
        <v>2760000</v>
      </c>
      <c r="F1705" s="5">
        <v>2760000</v>
      </c>
      <c r="H1705" s="1">
        <v>3</v>
      </c>
      <c r="I1705" s="6">
        <v>44988</v>
      </c>
      <c r="J1705" s="13" t="s">
        <v>3804</v>
      </c>
      <c r="K1705" s="1" t="s">
        <v>20</v>
      </c>
      <c r="N1705" s="8"/>
      <c r="R1705" s="1"/>
      <c r="S1705" s="1">
        <v>1</v>
      </c>
    </row>
    <row r="1706" hidden="1" customHeight="1" spans="1:19">
      <c r="A1706" s="1" t="s">
        <v>3805</v>
      </c>
      <c r="B1706" s="3" t="s">
        <v>3806</v>
      </c>
      <c r="H1706" s="1">
        <v>4</v>
      </c>
      <c r="I1706" s="6">
        <v>44988</v>
      </c>
      <c r="J1706" s="13" t="s">
        <v>3807</v>
      </c>
      <c r="K1706" s="1" t="s">
        <v>1265</v>
      </c>
      <c r="N1706" s="8"/>
      <c r="R1706" s="1"/>
      <c r="S1706" s="1">
        <v>1</v>
      </c>
    </row>
    <row r="1707" customHeight="1" spans="1:18">
      <c r="A1707" s="1" t="s">
        <v>3808</v>
      </c>
      <c r="B1707" s="3" t="s">
        <v>3809</v>
      </c>
      <c r="C1707" s="4">
        <v>18779749</v>
      </c>
      <c r="D1707" s="5">
        <v>17091481.92</v>
      </c>
      <c r="E1707" s="4">
        <v>10.2</v>
      </c>
      <c r="F1707" s="5">
        <v>17091481.92</v>
      </c>
      <c r="G1707" s="5">
        <f>100-100*F1707/C1707</f>
        <v>8.98982771281979</v>
      </c>
      <c r="H1707" s="1">
        <v>375</v>
      </c>
      <c r="I1707" s="6">
        <v>44991</v>
      </c>
      <c r="J1707" s="13" t="s">
        <v>3810</v>
      </c>
      <c r="K1707" s="1" t="s">
        <v>1265</v>
      </c>
      <c r="L1707" s="1" t="str">
        <f>_xlfn.DISPIMG("ID_E930167CDB7C4199AF2DE5B1889BD278",1)</f>
        <v>=DISPIMG("ID_E930167CDB7C4199AF2DE5B1889BD278",1)</v>
      </c>
      <c r="M1707" s="19" t="s">
        <v>3544</v>
      </c>
      <c r="N1707" s="20" t="s">
        <v>657</v>
      </c>
      <c r="O1707" s="9" t="s">
        <v>645</v>
      </c>
      <c r="P1707" s="9">
        <v>0</v>
      </c>
      <c r="Q1707" s="9"/>
      <c r="R1707" s="3" t="s">
        <v>3811</v>
      </c>
    </row>
    <row r="1708" hidden="1" customHeight="1" spans="1:19">
      <c r="A1708" s="1" t="s">
        <v>3812</v>
      </c>
      <c r="B1708" s="3" t="s">
        <v>3813</v>
      </c>
      <c r="H1708" s="1">
        <v>7</v>
      </c>
      <c r="I1708" s="6">
        <v>44991</v>
      </c>
      <c r="J1708" s="13" t="s">
        <v>3814</v>
      </c>
      <c r="K1708" s="1" t="s">
        <v>1320</v>
      </c>
      <c r="N1708" s="8"/>
      <c r="R1708" s="1"/>
      <c r="S1708" s="1">
        <v>1</v>
      </c>
    </row>
    <row r="1709" hidden="1" customHeight="1" spans="1:19">
      <c r="A1709" s="1" t="s">
        <v>3815</v>
      </c>
      <c r="B1709" s="3" t="s">
        <v>3816</v>
      </c>
      <c r="H1709" s="1">
        <v>9</v>
      </c>
      <c r="I1709" s="6">
        <v>44991</v>
      </c>
      <c r="J1709" s="13" t="s">
        <v>3817</v>
      </c>
      <c r="K1709" s="1" t="s">
        <v>1320</v>
      </c>
      <c r="N1709" s="8"/>
      <c r="R1709" s="1"/>
      <c r="S1709" s="1">
        <v>1</v>
      </c>
    </row>
    <row r="1710" customHeight="1" spans="1:18">
      <c r="A1710" s="1" t="s">
        <v>3818</v>
      </c>
      <c r="B1710" s="3" t="s">
        <v>3819</v>
      </c>
      <c r="C1710" s="4">
        <v>10982433</v>
      </c>
      <c r="D1710" s="5">
        <v>10342967.36</v>
      </c>
      <c r="E1710" s="4">
        <v>6.5</v>
      </c>
      <c r="F1710" s="5">
        <v>10342967.36</v>
      </c>
      <c r="G1710" s="5">
        <f t="shared" ref="G1710:G1715" si="1">100-100*F1710/C1710</f>
        <v>5.82262272849741</v>
      </c>
      <c r="H1710" s="1">
        <v>366</v>
      </c>
      <c r="I1710" s="6">
        <v>44992</v>
      </c>
      <c r="J1710" s="13" t="s">
        <v>3820</v>
      </c>
      <c r="K1710" s="1" t="s">
        <v>1265</v>
      </c>
      <c r="L1710" s="1" t="str">
        <f>_xlfn.DISPIMG("ID_09A68679D6CB49DEB564B4B89101CE78",1)</f>
        <v>=DISPIMG("ID_09A68679D6CB49DEB564B4B89101CE78",1)</v>
      </c>
      <c r="M1710" s="19" t="s">
        <v>3544</v>
      </c>
      <c r="N1710" s="20" t="s">
        <v>657</v>
      </c>
      <c r="O1710" s="9" t="s">
        <v>645</v>
      </c>
      <c r="P1710" s="9">
        <v>0</v>
      </c>
      <c r="Q1710" s="9"/>
      <c r="R1710" s="3" t="s">
        <v>3821</v>
      </c>
    </row>
    <row r="1711" customHeight="1" spans="1:18">
      <c r="A1711" s="1" t="s">
        <v>3822</v>
      </c>
      <c r="B1711" s="3" t="s">
        <v>3823</v>
      </c>
      <c r="C1711" s="4">
        <v>20413529</v>
      </c>
      <c r="D1711" s="5">
        <v>18173126.22</v>
      </c>
      <c r="E1711" s="4">
        <v>11</v>
      </c>
      <c r="F1711" s="5">
        <v>18173126.22</v>
      </c>
      <c r="G1711" s="5">
        <f t="shared" si="1"/>
        <v>10.9750880408772</v>
      </c>
      <c r="H1711" s="1">
        <v>408</v>
      </c>
      <c r="I1711" s="6">
        <v>44992</v>
      </c>
      <c r="J1711" s="13" t="s">
        <v>3824</v>
      </c>
      <c r="K1711" s="1" t="s">
        <v>20</v>
      </c>
      <c r="L1711" s="1" t="str">
        <f>_xlfn.DISPIMG("ID_3F1AB2A21CD1447C98CC0D14A1858F4D",1)</f>
        <v>=DISPIMG("ID_3F1AB2A21CD1447C98CC0D14A1858F4D",1)</v>
      </c>
      <c r="M1711" s="19" t="s">
        <v>3544</v>
      </c>
      <c r="N1711" s="20" t="s">
        <v>657</v>
      </c>
      <c r="O1711" s="9" t="s">
        <v>645</v>
      </c>
      <c r="P1711" s="9">
        <v>0</v>
      </c>
      <c r="Q1711" s="9"/>
      <c r="R1711" s="3" t="s">
        <v>3825</v>
      </c>
    </row>
    <row r="1712" customHeight="1" spans="1:18">
      <c r="A1712" s="1" t="s">
        <v>3826</v>
      </c>
      <c r="B1712" s="3" t="s">
        <v>3827</v>
      </c>
      <c r="C1712" s="4">
        <v>4533505</v>
      </c>
      <c r="D1712" s="5">
        <v>4066553.99</v>
      </c>
      <c r="E1712" s="4">
        <v>10.3</v>
      </c>
      <c r="F1712" s="5">
        <v>4066553.99</v>
      </c>
      <c r="G1712" s="5">
        <f t="shared" si="1"/>
        <v>10.2999998897101</v>
      </c>
      <c r="H1712" s="1">
        <v>241</v>
      </c>
      <c r="I1712" s="6">
        <v>44992</v>
      </c>
      <c r="J1712" s="13" t="s">
        <v>3828</v>
      </c>
      <c r="K1712" s="1" t="s">
        <v>20</v>
      </c>
      <c r="L1712" s="1" t="str">
        <f>_xlfn.DISPIMG("ID_23AC369DE0F940E0B47ED4F676D966FB",1)</f>
        <v>=DISPIMG("ID_23AC369DE0F940E0B47ED4F676D966FB",1)</v>
      </c>
      <c r="M1712" s="19" t="s">
        <v>3544</v>
      </c>
      <c r="N1712" s="8" t="s">
        <v>737</v>
      </c>
      <c r="O1712" s="1" t="s">
        <v>671</v>
      </c>
      <c r="P1712" s="1">
        <v>0</v>
      </c>
      <c r="R1712" s="3" t="s">
        <v>3829</v>
      </c>
    </row>
    <row r="1713" customHeight="1" spans="1:18">
      <c r="A1713" s="1" t="s">
        <v>3830</v>
      </c>
      <c r="B1713" s="3" t="s">
        <v>3831</v>
      </c>
      <c r="C1713" s="4">
        <v>27241622</v>
      </c>
      <c r="D1713" s="5">
        <v>23706712.61</v>
      </c>
      <c r="E1713" s="4">
        <v>1</v>
      </c>
      <c r="F1713" s="5">
        <v>23706712.61</v>
      </c>
      <c r="G1713" s="5">
        <f t="shared" si="1"/>
        <v>12.9761340569222</v>
      </c>
      <c r="H1713" s="1">
        <v>32</v>
      </c>
      <c r="I1713" s="6">
        <v>44992</v>
      </c>
      <c r="J1713" s="13" t="s">
        <v>3832</v>
      </c>
      <c r="K1713" s="1" t="s">
        <v>562</v>
      </c>
      <c r="L1713" s="1" t="str">
        <f>_xlfn.DISPIMG("ID_EAE5BCE1EC574E7787B4AD1859C94C78",1)</f>
        <v>=DISPIMG("ID_EAE5BCE1EC574E7787B4AD1859C94C78",1)</v>
      </c>
      <c r="M1713" s="17" t="s">
        <v>3700</v>
      </c>
      <c r="N1713" s="23" t="s">
        <v>3833</v>
      </c>
      <c r="O1713" s="1" t="s">
        <v>3637</v>
      </c>
      <c r="P1713" s="1">
        <v>0</v>
      </c>
      <c r="R1713" s="3" t="s">
        <v>3834</v>
      </c>
    </row>
    <row r="1714" customHeight="1" spans="1:18">
      <c r="A1714" s="1" t="s">
        <v>3835</v>
      </c>
      <c r="B1714" s="3" t="s">
        <v>3836</v>
      </c>
      <c r="C1714" s="4">
        <v>7742608</v>
      </c>
      <c r="D1714" s="5">
        <v>7316572.71</v>
      </c>
      <c r="E1714" s="4">
        <v>6.3</v>
      </c>
      <c r="F1714" s="5">
        <v>7316572.71</v>
      </c>
      <c r="G1714" s="5">
        <f t="shared" si="1"/>
        <v>5.50247784725767</v>
      </c>
      <c r="H1714" s="1">
        <v>207</v>
      </c>
      <c r="I1714" s="6">
        <v>44992</v>
      </c>
      <c r="J1714" s="13" t="s">
        <v>3837</v>
      </c>
      <c r="K1714" s="1" t="s">
        <v>1265</v>
      </c>
      <c r="L1714" s="1" t="str">
        <f>_xlfn.DISPIMG("ID_F607AB2DD29B43799C4A5A9ACD730E0D",1)</f>
        <v>=DISPIMG("ID_F607AB2DD29B43799C4A5A9ACD730E0D",1)</v>
      </c>
      <c r="M1714" s="19" t="s">
        <v>3544</v>
      </c>
      <c r="N1714" s="8" t="s">
        <v>3838</v>
      </c>
      <c r="O1714" s="1" t="s">
        <v>722</v>
      </c>
      <c r="P1714" s="1">
        <v>0</v>
      </c>
      <c r="R1714" s="3" t="s">
        <v>3839</v>
      </c>
    </row>
    <row r="1715" customHeight="1" spans="1:18">
      <c r="A1715" s="1" t="s">
        <v>3840</v>
      </c>
      <c r="B1715" s="3" t="s">
        <v>3841</v>
      </c>
      <c r="C1715" s="4">
        <v>21750433</v>
      </c>
      <c r="D1715" s="5">
        <v>19314384.5</v>
      </c>
      <c r="E1715" s="4">
        <v>11.2</v>
      </c>
      <c r="F1715" s="5">
        <v>19314384.5</v>
      </c>
      <c r="G1715" s="5">
        <f t="shared" si="1"/>
        <v>11.2000000183904</v>
      </c>
      <c r="H1715" s="1">
        <v>410</v>
      </c>
      <c r="I1715" s="6">
        <v>44993</v>
      </c>
      <c r="J1715" s="13" t="s">
        <v>3842</v>
      </c>
      <c r="K1715" s="1" t="s">
        <v>502</v>
      </c>
      <c r="L1715" s="1" t="str">
        <f>_xlfn.DISPIMG("ID_AF3FAA49C72E4DC09385DF174F75B23B",1)</f>
        <v>=DISPIMG("ID_AF3FAA49C72E4DC09385DF174F75B23B",1)</v>
      </c>
      <c r="M1715" s="19" t="s">
        <v>3544</v>
      </c>
      <c r="N1715" s="20" t="s">
        <v>657</v>
      </c>
      <c r="O1715" s="9" t="s">
        <v>645</v>
      </c>
      <c r="P1715" s="9">
        <v>0</v>
      </c>
      <c r="Q1715" s="9"/>
      <c r="R1715" s="3" t="s">
        <v>3843</v>
      </c>
    </row>
    <row r="1716" hidden="1" customHeight="1" spans="1:19">
      <c r="A1716" s="1" t="s">
        <v>3844</v>
      </c>
      <c r="B1716" s="3" t="s">
        <v>3845</v>
      </c>
      <c r="H1716" s="1">
        <v>9</v>
      </c>
      <c r="I1716" s="6">
        <v>44993</v>
      </c>
      <c r="J1716" s="13" t="s">
        <v>3846</v>
      </c>
      <c r="K1716" s="1" t="s">
        <v>1320</v>
      </c>
      <c r="N1716" s="8"/>
      <c r="R1716" s="1"/>
      <c r="S1716" s="1">
        <v>1</v>
      </c>
    </row>
    <row r="1717" hidden="1" customHeight="1" spans="1:19">
      <c r="A1717" s="1" t="s">
        <v>3847</v>
      </c>
      <c r="B1717" s="3" t="s">
        <v>3848</v>
      </c>
      <c r="C1717" s="4">
        <v>641900</v>
      </c>
      <c r="D1717" s="5">
        <v>641900</v>
      </c>
      <c r="F1717" s="5">
        <v>641900</v>
      </c>
      <c r="H1717" s="1">
        <v>3</v>
      </c>
      <c r="I1717" s="6">
        <v>44993</v>
      </c>
      <c r="J1717" s="13" t="s">
        <v>3849</v>
      </c>
      <c r="K1717" s="1" t="s">
        <v>1320</v>
      </c>
      <c r="N1717" s="8"/>
      <c r="R1717" s="1"/>
      <c r="S1717" s="1">
        <v>1</v>
      </c>
    </row>
    <row r="1718" hidden="1" customHeight="1" spans="1:19">
      <c r="A1718" s="1" t="s">
        <v>3850</v>
      </c>
      <c r="B1718" s="3" t="s">
        <v>3851</v>
      </c>
      <c r="C1718" s="4">
        <v>17512894.3</v>
      </c>
      <c r="D1718" s="5">
        <v>17512894.3</v>
      </c>
      <c r="F1718" s="5">
        <v>17512894.3</v>
      </c>
      <c r="H1718" s="1">
        <v>8</v>
      </c>
      <c r="I1718" s="6">
        <v>44993</v>
      </c>
      <c r="J1718" s="13" t="s">
        <v>3852</v>
      </c>
      <c r="K1718" s="1" t="s">
        <v>562</v>
      </c>
      <c r="N1718" s="8"/>
      <c r="R1718" s="1"/>
      <c r="S1718" s="1">
        <v>1</v>
      </c>
    </row>
    <row r="1719" customHeight="1" spans="1:18">
      <c r="A1719" s="1" t="s">
        <v>3853</v>
      </c>
      <c r="B1719" s="3" t="s">
        <v>3854</v>
      </c>
      <c r="C1719" s="4">
        <v>1576043</v>
      </c>
      <c r="D1719" s="5">
        <v>1495692.72</v>
      </c>
      <c r="E1719" s="4">
        <v>5.3</v>
      </c>
      <c r="F1719" s="5">
        <v>1495692.72</v>
      </c>
      <c r="G1719" s="5">
        <f>100-100*F1719/C1719</f>
        <v>5.09822891888102</v>
      </c>
      <c r="H1719" s="1">
        <v>23</v>
      </c>
      <c r="I1719" s="6">
        <v>44994</v>
      </c>
      <c r="J1719" s="13" t="s">
        <v>3855</v>
      </c>
      <c r="K1719" s="1" t="s">
        <v>1320</v>
      </c>
      <c r="L1719" s="1" t="str">
        <f>_xlfn.DISPIMG("ID_9A1941FCD14F44DD8CA1ADECC7263764",1)</f>
        <v>=DISPIMG("ID_9A1941FCD14F44DD8CA1ADECC7263764",1)</v>
      </c>
      <c r="M1719" s="19" t="s">
        <v>3573</v>
      </c>
      <c r="N1719" s="20" t="s">
        <v>644</v>
      </c>
      <c r="O1719" s="9" t="s">
        <v>645</v>
      </c>
      <c r="P1719" s="9">
        <v>0</v>
      </c>
      <c r="Q1719" s="9"/>
      <c r="R1719" s="3" t="s">
        <v>3856</v>
      </c>
    </row>
    <row r="1720" hidden="1" customHeight="1" spans="1:19">
      <c r="A1720" s="1" t="s">
        <v>3857</v>
      </c>
      <c r="B1720" s="3" t="s">
        <v>3858</v>
      </c>
      <c r="C1720" s="4">
        <v>4506255.67</v>
      </c>
      <c r="D1720" s="5">
        <v>4506255.67</v>
      </c>
      <c r="F1720" s="5">
        <v>4506255.67</v>
      </c>
      <c r="H1720" s="1">
        <v>5</v>
      </c>
      <c r="I1720" s="6">
        <v>44994</v>
      </c>
      <c r="J1720" s="13" t="s">
        <v>3859</v>
      </c>
      <c r="K1720" s="1" t="s">
        <v>562</v>
      </c>
      <c r="N1720" s="8"/>
      <c r="R1720" s="1"/>
      <c r="S1720" s="1">
        <v>1</v>
      </c>
    </row>
    <row r="1721" hidden="1" customHeight="1" spans="1:19">
      <c r="A1721" s="1" t="s">
        <v>3860</v>
      </c>
      <c r="B1721" s="3" t="s">
        <v>3861</v>
      </c>
      <c r="H1721" s="1">
        <v>10</v>
      </c>
      <c r="I1721" s="6">
        <v>44994</v>
      </c>
      <c r="J1721" s="13" t="s">
        <v>3862</v>
      </c>
      <c r="K1721" s="1" t="s">
        <v>576</v>
      </c>
      <c r="N1721" s="8"/>
      <c r="R1721" s="1"/>
      <c r="S1721" s="1">
        <v>1</v>
      </c>
    </row>
    <row r="1722" customHeight="1" spans="1:18">
      <c r="A1722" s="1" t="s">
        <v>3863</v>
      </c>
      <c r="B1722" s="3" t="s">
        <v>3864</v>
      </c>
      <c r="C1722" s="4">
        <v>7784195</v>
      </c>
      <c r="D1722" s="5">
        <v>6943585.3</v>
      </c>
      <c r="E1722" s="4">
        <v>11.8</v>
      </c>
      <c r="F1722" s="5">
        <v>6943585.3</v>
      </c>
      <c r="G1722" s="5">
        <f>100-100*F1722/C1722</f>
        <v>10.7989291121304</v>
      </c>
      <c r="H1722" s="1">
        <v>299</v>
      </c>
      <c r="I1722" s="6">
        <v>44995</v>
      </c>
      <c r="J1722" s="13" t="s">
        <v>3865</v>
      </c>
      <c r="K1722" s="1" t="s">
        <v>1265</v>
      </c>
      <c r="L1722" s="1" t="str">
        <f>_xlfn.DISPIMG("ID_B3A54B3E3560402697A023E76FDD993E",1)</f>
        <v>=DISPIMG("ID_B3A54B3E3560402697A023E76FDD993E",1)</v>
      </c>
      <c r="M1722" s="19" t="s">
        <v>3544</v>
      </c>
      <c r="N1722" s="20" t="s">
        <v>657</v>
      </c>
      <c r="O1722" s="9" t="s">
        <v>645</v>
      </c>
      <c r="P1722" s="9">
        <v>0</v>
      </c>
      <c r="Q1722" s="9"/>
      <c r="R1722" s="3" t="s">
        <v>3866</v>
      </c>
    </row>
    <row r="1723" hidden="1" customHeight="1" spans="1:19">
      <c r="A1723" s="1" t="s">
        <v>3867</v>
      </c>
      <c r="B1723" s="3" t="s">
        <v>3868</v>
      </c>
      <c r="H1723" s="1">
        <v>8</v>
      </c>
      <c r="I1723" s="6">
        <v>44995</v>
      </c>
      <c r="J1723" s="13" t="s">
        <v>3869</v>
      </c>
      <c r="K1723" s="1" t="s">
        <v>576</v>
      </c>
      <c r="N1723" s="8"/>
      <c r="R1723" s="1"/>
      <c r="S1723" s="1">
        <v>1</v>
      </c>
    </row>
    <row r="1724" hidden="1" customHeight="1" spans="1:19">
      <c r="A1724" s="1" t="s">
        <v>3870</v>
      </c>
      <c r="B1724" s="3" t="s">
        <v>3871</v>
      </c>
      <c r="H1724" s="1">
        <v>127</v>
      </c>
      <c r="I1724" s="6">
        <v>44995</v>
      </c>
      <c r="J1724" s="13" t="s">
        <v>3872</v>
      </c>
      <c r="K1724" s="1">
        <v>9</v>
      </c>
      <c r="N1724" s="8"/>
      <c r="R1724" s="1"/>
      <c r="S1724" s="1">
        <v>1</v>
      </c>
    </row>
    <row r="1725" customHeight="1" spans="1:18">
      <c r="A1725" s="1" t="s">
        <v>3873</v>
      </c>
      <c r="B1725" s="3" t="s">
        <v>3874</v>
      </c>
      <c r="C1725" s="4">
        <v>18824449</v>
      </c>
      <c r="D1725" s="5">
        <v>17569892.81</v>
      </c>
      <c r="E1725" s="4">
        <v>7.4</v>
      </c>
      <c r="F1725" s="5">
        <v>17569892.81</v>
      </c>
      <c r="G1725" s="5">
        <f>100-100*F1725/C1725</f>
        <v>6.66450417751936</v>
      </c>
      <c r="H1725" s="1">
        <v>401</v>
      </c>
      <c r="I1725" s="6">
        <v>44998</v>
      </c>
      <c r="J1725" s="13" t="s">
        <v>3875</v>
      </c>
      <c r="K1725" s="1" t="s">
        <v>1265</v>
      </c>
      <c r="L1725" s="1" t="str">
        <f>_xlfn.DISPIMG("ID_DAC35211BCEE40C3B69CBBA8C57991F1",1)</f>
        <v>=DISPIMG("ID_DAC35211BCEE40C3B69CBBA8C57991F1",1)</v>
      </c>
      <c r="M1725" s="19" t="s">
        <v>3544</v>
      </c>
      <c r="N1725" s="20" t="s">
        <v>657</v>
      </c>
      <c r="O1725" s="9" t="s">
        <v>645</v>
      </c>
      <c r="P1725" s="9">
        <v>0</v>
      </c>
      <c r="Q1725" s="9"/>
      <c r="R1725" s="3" t="s">
        <v>3876</v>
      </c>
    </row>
    <row r="1726" customHeight="1" spans="1:18">
      <c r="A1726" s="1" t="s">
        <v>3877</v>
      </c>
      <c r="B1726" s="3" t="s">
        <v>3878</v>
      </c>
      <c r="C1726" s="4">
        <v>200634697</v>
      </c>
      <c r="D1726" s="5">
        <v>189599788.67</v>
      </c>
      <c r="E1726" s="4">
        <v>5.5</v>
      </c>
      <c r="F1726" s="5">
        <v>189599788.67</v>
      </c>
      <c r="G1726" s="5">
        <f>100-100*F1726/C1726</f>
        <v>5.49999999750791</v>
      </c>
      <c r="H1726" s="1">
        <v>45</v>
      </c>
      <c r="I1726" s="6">
        <v>44998</v>
      </c>
      <c r="J1726" s="13" t="s">
        <v>3879</v>
      </c>
      <c r="K1726" s="1" t="s">
        <v>20</v>
      </c>
      <c r="L1726" s="1" t="str">
        <f>_xlfn.DISPIMG("ID_557281022ABA412E824028F8A3B54E19",1)</f>
        <v>=DISPIMG("ID_557281022ABA412E824028F8A3B54E19",1)</v>
      </c>
      <c r="M1726" s="19" t="s">
        <v>3573</v>
      </c>
      <c r="N1726" s="20" t="s">
        <v>644</v>
      </c>
      <c r="O1726" s="9" t="s">
        <v>671</v>
      </c>
      <c r="P1726" s="9">
        <v>0</v>
      </c>
      <c r="Q1726" s="9"/>
      <c r="R1726" s="3" t="s">
        <v>3880</v>
      </c>
    </row>
    <row r="1727" customHeight="1" spans="1:18">
      <c r="A1727" s="1" t="s">
        <v>3881</v>
      </c>
      <c r="B1727" s="3" t="s">
        <v>3882</v>
      </c>
      <c r="C1727" s="4">
        <v>38148395</v>
      </c>
      <c r="D1727" s="5">
        <v>33303548.84</v>
      </c>
      <c r="E1727" s="4">
        <v>12.7</v>
      </c>
      <c r="F1727" s="5">
        <v>33303548.84</v>
      </c>
      <c r="G1727" s="5">
        <f>100-100*F1727/C1727</f>
        <v>12.6999999868933</v>
      </c>
      <c r="H1727" s="1">
        <v>437</v>
      </c>
      <c r="I1727" s="6">
        <v>44999</v>
      </c>
      <c r="J1727" s="13" t="s">
        <v>3883</v>
      </c>
      <c r="K1727" s="1" t="s">
        <v>1265</v>
      </c>
      <c r="L1727" s="1" t="str">
        <f>_xlfn.DISPIMG("ID_47E2C0327D2D48A08E8CD25B91964FF7",1)</f>
        <v>=DISPIMG("ID_47E2C0327D2D48A08E8CD25B91964FF7",1)</v>
      </c>
      <c r="M1727" s="19" t="s">
        <v>3884</v>
      </c>
      <c r="N1727" s="20" t="s">
        <v>657</v>
      </c>
      <c r="O1727" s="9" t="s">
        <v>645</v>
      </c>
      <c r="P1727" s="9">
        <v>0</v>
      </c>
      <c r="Q1727" s="9"/>
      <c r="R1727" s="3" t="s">
        <v>3885</v>
      </c>
    </row>
    <row r="1728" customHeight="1" spans="1:18">
      <c r="A1728" s="1" t="s">
        <v>3886</v>
      </c>
      <c r="B1728" s="3" t="s">
        <v>3887</v>
      </c>
      <c r="C1728" s="4">
        <v>5211778</v>
      </c>
      <c r="D1728" s="5">
        <v>4862213.54</v>
      </c>
      <c r="E1728" s="4">
        <v>7</v>
      </c>
      <c r="F1728" s="5">
        <v>4862213.54</v>
      </c>
      <c r="G1728" s="5">
        <f>100-100*F1728/C1728</f>
        <v>6.70720164980166</v>
      </c>
      <c r="H1728" s="1">
        <v>199</v>
      </c>
      <c r="I1728" s="6">
        <v>44999</v>
      </c>
      <c r="J1728" s="13" t="s">
        <v>3888</v>
      </c>
      <c r="K1728" s="1" t="s">
        <v>502</v>
      </c>
      <c r="L1728" s="1" t="str">
        <f>_xlfn.DISPIMG("ID_47E2C0327D2D48A08E8CD25B91964FF7",1)</f>
        <v>=DISPIMG("ID_47E2C0327D2D48A08E8CD25B91964FF7",1)</v>
      </c>
      <c r="M1728" s="19" t="s">
        <v>3884</v>
      </c>
      <c r="N1728" s="20" t="s">
        <v>657</v>
      </c>
      <c r="O1728" s="9" t="s">
        <v>645</v>
      </c>
      <c r="P1728" s="9">
        <v>0</v>
      </c>
      <c r="Q1728" s="9"/>
      <c r="R1728" s="3" t="s">
        <v>3889</v>
      </c>
    </row>
    <row r="1729" customHeight="1" spans="1:18">
      <c r="A1729" s="1" t="s">
        <v>3890</v>
      </c>
      <c r="B1729" s="3" t="s">
        <v>3891</v>
      </c>
      <c r="C1729" s="4">
        <v>16965433</v>
      </c>
      <c r="D1729" s="5">
        <v>15749622.04</v>
      </c>
      <c r="E1729" s="4">
        <v>7.8</v>
      </c>
      <c r="F1729" s="5">
        <v>15749622.04</v>
      </c>
      <c r="G1729" s="5">
        <f>100-100*F1729/C1729</f>
        <v>7.1664009990196</v>
      </c>
      <c r="H1729" s="1">
        <v>396</v>
      </c>
      <c r="I1729" s="6">
        <v>44999</v>
      </c>
      <c r="J1729" s="13" t="s">
        <v>3892</v>
      </c>
      <c r="K1729" s="1" t="s">
        <v>1265</v>
      </c>
      <c r="L1729" s="1" t="str">
        <f>_xlfn.DISPIMG("ID_FDED62B9C6BE41439423BBE41E8AF52D",1)</f>
        <v>=DISPIMG("ID_FDED62B9C6BE41439423BBE41E8AF52D",1)</v>
      </c>
      <c r="M1729" s="19" t="s">
        <v>3544</v>
      </c>
      <c r="N1729" s="20" t="s">
        <v>657</v>
      </c>
      <c r="O1729" s="9" t="s">
        <v>645</v>
      </c>
      <c r="P1729" s="9">
        <v>0</v>
      </c>
      <c r="Q1729" s="9"/>
      <c r="R1729" s="3" t="s">
        <v>3893</v>
      </c>
    </row>
    <row r="1730" hidden="1" customHeight="1" spans="1:19">
      <c r="A1730" s="1" t="s">
        <v>3894</v>
      </c>
      <c r="B1730" s="3" t="s">
        <v>3895</v>
      </c>
      <c r="H1730" s="1">
        <v>14</v>
      </c>
      <c r="I1730" s="6">
        <v>44999</v>
      </c>
      <c r="J1730" s="13" t="s">
        <v>3896</v>
      </c>
      <c r="K1730" s="1" t="s">
        <v>20</v>
      </c>
      <c r="N1730" s="8"/>
      <c r="R1730" s="1"/>
      <c r="S1730" s="1">
        <v>1</v>
      </c>
    </row>
    <row r="1731" customHeight="1" spans="1:18">
      <c r="A1731" s="1" t="s">
        <v>3897</v>
      </c>
      <c r="B1731" s="3" t="s">
        <v>3898</v>
      </c>
      <c r="C1731" s="4">
        <v>9083334</v>
      </c>
      <c r="D1731" s="5">
        <v>8503390.98</v>
      </c>
      <c r="E1731" s="4">
        <v>7.3</v>
      </c>
      <c r="F1731" s="5">
        <v>8503390.98</v>
      </c>
      <c r="G1731" s="5">
        <f>100-100*F1731/C1731</f>
        <v>6.38469332956379</v>
      </c>
      <c r="H1731" s="1">
        <v>336</v>
      </c>
      <c r="I1731" s="6">
        <v>45000</v>
      </c>
      <c r="J1731" s="13" t="s">
        <v>3899</v>
      </c>
      <c r="K1731" s="1" t="s">
        <v>1265</v>
      </c>
      <c r="L1731" s="1" t="str">
        <f>_xlfn.DISPIMG("ID_B249D561499F4736BAC1895ED241560A",1)</f>
        <v>=DISPIMG("ID_B249D561499F4736BAC1895ED241560A",1)</v>
      </c>
      <c r="M1731" s="19" t="s">
        <v>3544</v>
      </c>
      <c r="N1731" s="20" t="s">
        <v>657</v>
      </c>
      <c r="O1731" s="9" t="s">
        <v>645</v>
      </c>
      <c r="P1731" s="9">
        <v>0</v>
      </c>
      <c r="Q1731" s="9"/>
      <c r="R1731" s="3" t="s">
        <v>3900</v>
      </c>
    </row>
    <row r="1732" hidden="1" customHeight="1" spans="1:19">
      <c r="A1732" s="1" t="s">
        <v>3901</v>
      </c>
      <c r="B1732" s="3" t="s">
        <v>3902</v>
      </c>
      <c r="H1732" s="1">
        <v>14</v>
      </c>
      <c r="I1732" s="6">
        <v>45000</v>
      </c>
      <c r="J1732" s="13" t="s">
        <v>3903</v>
      </c>
      <c r="K1732" s="1" t="s">
        <v>562</v>
      </c>
      <c r="N1732" s="8"/>
      <c r="R1732" s="1"/>
      <c r="S1732" s="1">
        <v>1</v>
      </c>
    </row>
    <row r="1733" customHeight="1" spans="1:18">
      <c r="A1733" s="1" t="s">
        <v>3904</v>
      </c>
      <c r="B1733" s="3" t="s">
        <v>3905</v>
      </c>
      <c r="C1733" s="4">
        <v>29008386</v>
      </c>
      <c r="D1733" s="5">
        <v>25921351.88</v>
      </c>
      <c r="E1733" s="4">
        <v>11.3</v>
      </c>
      <c r="F1733" s="5">
        <v>25921351.88</v>
      </c>
      <c r="G1733" s="5">
        <f>100-100*F1733/C1733</f>
        <v>10.6418679067495</v>
      </c>
      <c r="H1733" s="1">
        <v>281</v>
      </c>
      <c r="I1733" s="6">
        <v>45001</v>
      </c>
      <c r="J1733" s="13" t="s">
        <v>3906</v>
      </c>
      <c r="K1733" s="1" t="s">
        <v>1265</v>
      </c>
      <c r="L1733" s="1" t="str">
        <f>_xlfn.DISPIMG("ID_B3E124A71F404F5DA13122E36E5B811B",1)</f>
        <v>=DISPIMG("ID_B3E124A71F404F5DA13122E36E5B811B",1)</v>
      </c>
      <c r="M1733" s="19" t="s">
        <v>3544</v>
      </c>
      <c r="N1733" s="20" t="s">
        <v>657</v>
      </c>
      <c r="O1733" s="1" t="s">
        <v>671</v>
      </c>
      <c r="P1733" s="1">
        <v>0</v>
      </c>
      <c r="R1733" s="3" t="s">
        <v>3907</v>
      </c>
    </row>
    <row r="1734" hidden="1" customHeight="1" spans="1:19">
      <c r="A1734" s="1" t="s">
        <v>3908</v>
      </c>
      <c r="B1734" s="3" t="s">
        <v>3909</v>
      </c>
      <c r="H1734" s="1">
        <v>8</v>
      </c>
      <c r="I1734" s="6">
        <v>45001</v>
      </c>
      <c r="J1734" s="13" t="s">
        <v>3910</v>
      </c>
      <c r="K1734" s="1" t="s">
        <v>20</v>
      </c>
      <c r="N1734" s="8"/>
      <c r="R1734" s="1"/>
      <c r="S1734" s="1">
        <v>1</v>
      </c>
    </row>
    <row r="1735" hidden="1" customHeight="1" spans="1:19">
      <c r="A1735" s="1" t="s">
        <v>3911</v>
      </c>
      <c r="B1735" s="3" t="s">
        <v>3912</v>
      </c>
      <c r="C1735" s="4">
        <v>1615000</v>
      </c>
      <c r="D1735" s="5">
        <v>1615000</v>
      </c>
      <c r="F1735" s="5">
        <v>1615000</v>
      </c>
      <c r="H1735" s="1">
        <v>3</v>
      </c>
      <c r="I1735" s="6">
        <v>45001</v>
      </c>
      <c r="J1735" s="13" t="s">
        <v>3913</v>
      </c>
      <c r="K1735" s="1" t="s">
        <v>1320</v>
      </c>
      <c r="N1735" s="8"/>
      <c r="R1735" s="1"/>
      <c r="S1735" s="1">
        <v>1</v>
      </c>
    </row>
    <row r="1736" customHeight="1" spans="1:18">
      <c r="A1736" s="1" t="s">
        <v>3914</v>
      </c>
      <c r="B1736" s="3" t="s">
        <v>3915</v>
      </c>
      <c r="C1736" s="4">
        <v>2055179</v>
      </c>
      <c r="D1736" s="5">
        <v>1882543.96</v>
      </c>
      <c r="E1736" s="4">
        <v>8.4</v>
      </c>
      <c r="F1736" s="5">
        <v>1882543.96</v>
      </c>
      <c r="G1736" s="5">
        <f>100-100*F1736/C1736</f>
        <v>8.40000019463025</v>
      </c>
      <c r="H1736" s="1">
        <v>11</v>
      </c>
      <c r="I1736" s="6">
        <v>45002</v>
      </c>
      <c r="J1736" s="13" t="s">
        <v>3916</v>
      </c>
      <c r="K1736" s="1" t="s">
        <v>576</v>
      </c>
      <c r="L1736" s="1" t="str">
        <f>_xlfn.DISPIMG("ID_D1DA4954A30F4167B263346455B2F58C",1)</f>
        <v>=DISPIMG("ID_D1DA4954A30F4167B263346455B2F58C",1)</v>
      </c>
      <c r="M1736" s="7" t="s">
        <v>3917</v>
      </c>
      <c r="N1736" s="24" t="s">
        <v>3918</v>
      </c>
      <c r="O1736" s="1" t="s">
        <v>3919</v>
      </c>
      <c r="P1736" s="1">
        <v>0</v>
      </c>
      <c r="R1736" s="3" t="s">
        <v>3920</v>
      </c>
    </row>
    <row r="1737" customHeight="1" spans="1:18">
      <c r="A1737" s="1" t="s">
        <v>3921</v>
      </c>
      <c r="B1737" s="3" t="s">
        <v>3922</v>
      </c>
      <c r="C1737" s="4">
        <v>4154994</v>
      </c>
      <c r="D1737" s="5">
        <v>3786444.55</v>
      </c>
      <c r="E1737" s="4">
        <v>9.1</v>
      </c>
      <c r="F1737" s="5">
        <v>3786444.55</v>
      </c>
      <c r="G1737" s="5">
        <f>100-100*F1737/C1737</f>
        <v>8.87003567273503</v>
      </c>
      <c r="H1737" s="1">
        <v>206</v>
      </c>
      <c r="I1737" s="6">
        <v>45002</v>
      </c>
      <c r="J1737" s="13" t="s">
        <v>3923</v>
      </c>
      <c r="K1737" s="1" t="s">
        <v>1265</v>
      </c>
      <c r="L1737" s="1" t="str">
        <f>_xlfn.DISPIMG("ID_6CD10A9089FE4DFCAC8B54A889E17E08",1)</f>
        <v>=DISPIMG("ID_6CD10A9089FE4DFCAC8B54A889E17E08",1)</v>
      </c>
      <c r="M1737" s="19" t="s">
        <v>3884</v>
      </c>
      <c r="N1737" s="20" t="s">
        <v>657</v>
      </c>
      <c r="O1737" s="9" t="s">
        <v>645</v>
      </c>
      <c r="P1737" s="9">
        <v>0</v>
      </c>
      <c r="Q1737" s="9"/>
      <c r="R1737" s="3" t="s">
        <v>3924</v>
      </c>
    </row>
    <row r="1738" hidden="1" customHeight="1" spans="1:19">
      <c r="A1738" s="1" t="s">
        <v>3925</v>
      </c>
      <c r="B1738" s="3" t="s">
        <v>3926</v>
      </c>
      <c r="C1738" s="4">
        <v>16856768.79</v>
      </c>
      <c r="D1738" s="5">
        <v>16856768.79</v>
      </c>
      <c r="F1738" s="5">
        <v>16856768.79</v>
      </c>
      <c r="H1738" s="1">
        <v>18</v>
      </c>
      <c r="I1738" s="6">
        <v>45002</v>
      </c>
      <c r="J1738" s="13" t="s">
        <v>3927</v>
      </c>
      <c r="K1738" s="1" t="s">
        <v>562</v>
      </c>
      <c r="N1738" s="8"/>
      <c r="R1738" s="1"/>
      <c r="S1738" s="1">
        <v>1</v>
      </c>
    </row>
    <row r="1739" hidden="1" customHeight="1" spans="1:19">
      <c r="A1739" s="1" t="s">
        <v>3665</v>
      </c>
      <c r="B1739" s="3" t="s">
        <v>3928</v>
      </c>
      <c r="H1739" s="1">
        <v>3</v>
      </c>
      <c r="I1739" s="6">
        <v>45005</v>
      </c>
      <c r="J1739" s="13" t="s">
        <v>3929</v>
      </c>
      <c r="K1739" s="1" t="s">
        <v>1320</v>
      </c>
      <c r="N1739" s="8"/>
      <c r="R1739" s="1"/>
      <c r="S1739" s="1">
        <v>1</v>
      </c>
    </row>
    <row r="1740" hidden="1" customHeight="1" spans="1:19">
      <c r="A1740" s="1" t="s">
        <v>3930</v>
      </c>
      <c r="B1740" s="3" t="s">
        <v>3931</v>
      </c>
      <c r="H1740" s="1">
        <v>5</v>
      </c>
      <c r="I1740" s="6">
        <v>45005</v>
      </c>
      <c r="J1740" s="13" t="s">
        <v>3932</v>
      </c>
      <c r="K1740" s="1" t="s">
        <v>3933</v>
      </c>
      <c r="N1740" s="8"/>
      <c r="R1740" s="1"/>
      <c r="S1740" s="1">
        <v>1</v>
      </c>
    </row>
    <row r="1741" customHeight="1" spans="1:18">
      <c r="A1741" s="1" t="s">
        <v>3934</v>
      </c>
      <c r="B1741" s="3" t="s">
        <v>3935</v>
      </c>
      <c r="C1741" s="4">
        <v>26929725</v>
      </c>
      <c r="D1741" s="5">
        <v>24602214.84</v>
      </c>
      <c r="E1741" s="4">
        <v>9.5</v>
      </c>
      <c r="F1741" s="5">
        <v>24602214.84</v>
      </c>
      <c r="G1741" s="5">
        <f>100-100*F1741/C1741</f>
        <v>8.64290355731445</v>
      </c>
      <c r="H1741" s="1">
        <v>27</v>
      </c>
      <c r="I1741" s="6">
        <v>45006</v>
      </c>
      <c r="J1741" s="13" t="s">
        <v>3936</v>
      </c>
      <c r="K1741" s="1" t="s">
        <v>1265</v>
      </c>
      <c r="L1741" s="1" t="str">
        <f>_xlfn.DISPIMG("ID_B850CD30A38B4239A3597312058F1B96",1)</f>
        <v>=DISPIMG("ID_B850CD30A38B4239A3597312058F1B96",1)</v>
      </c>
      <c r="M1741" s="19" t="s">
        <v>3544</v>
      </c>
      <c r="N1741" s="8" t="s">
        <v>3937</v>
      </c>
      <c r="O1741" s="1" t="s">
        <v>731</v>
      </c>
      <c r="P1741" s="1">
        <v>1</v>
      </c>
      <c r="R1741" s="3" t="s">
        <v>3938</v>
      </c>
    </row>
    <row r="1742" hidden="1" customHeight="1" spans="1:19">
      <c r="A1742" s="1" t="s">
        <v>3939</v>
      </c>
      <c r="B1742" s="3" t="s">
        <v>3940</v>
      </c>
      <c r="C1742" s="4">
        <v>27900763.65</v>
      </c>
      <c r="D1742" s="5">
        <v>27900763.65</v>
      </c>
      <c r="F1742" s="5">
        <v>27900763.65</v>
      </c>
      <c r="H1742" s="1">
        <v>9</v>
      </c>
      <c r="I1742" s="6">
        <v>45006</v>
      </c>
      <c r="J1742" s="13" t="s">
        <v>3941</v>
      </c>
      <c r="K1742" s="1" t="s">
        <v>562</v>
      </c>
      <c r="N1742" s="8"/>
      <c r="R1742" s="1"/>
      <c r="S1742" s="1">
        <v>1</v>
      </c>
    </row>
    <row r="1743" hidden="1" customHeight="1" spans="1:19">
      <c r="A1743" s="1" t="s">
        <v>3942</v>
      </c>
      <c r="B1743" s="3" t="s">
        <v>3943</v>
      </c>
      <c r="H1743" s="1">
        <v>9</v>
      </c>
      <c r="I1743" s="6">
        <v>45006</v>
      </c>
      <c r="J1743" s="13" t="s">
        <v>3944</v>
      </c>
      <c r="K1743" s="1" t="s">
        <v>20</v>
      </c>
      <c r="N1743" s="8"/>
      <c r="R1743" s="1"/>
      <c r="S1743" s="1">
        <v>1</v>
      </c>
    </row>
    <row r="1744" hidden="1" customHeight="1" spans="1:19">
      <c r="A1744" s="1" t="s">
        <v>3945</v>
      </c>
      <c r="B1744" s="3" t="s">
        <v>3946</v>
      </c>
      <c r="H1744" s="1">
        <v>4</v>
      </c>
      <c r="I1744" s="6">
        <v>45006</v>
      </c>
      <c r="J1744" s="13" t="s">
        <v>3947</v>
      </c>
      <c r="K1744" s="1" t="s">
        <v>20</v>
      </c>
      <c r="N1744" s="8"/>
      <c r="R1744" s="1"/>
      <c r="S1744" s="1">
        <v>1</v>
      </c>
    </row>
    <row r="1745" hidden="1" customHeight="1" spans="1:19">
      <c r="A1745" s="1" t="s">
        <v>3948</v>
      </c>
      <c r="B1745" s="3" t="s">
        <v>3949</v>
      </c>
      <c r="H1745" s="1">
        <v>3</v>
      </c>
      <c r="I1745" s="6">
        <v>45006</v>
      </c>
      <c r="J1745" s="13" t="s">
        <v>3950</v>
      </c>
      <c r="K1745" s="1" t="s">
        <v>576</v>
      </c>
      <c r="N1745" s="8"/>
      <c r="R1745" s="1"/>
      <c r="S1745" s="1">
        <v>1</v>
      </c>
    </row>
    <row r="1746" hidden="1" customHeight="1" spans="1:19">
      <c r="A1746" s="1" t="s">
        <v>3951</v>
      </c>
      <c r="B1746" s="3" t="s">
        <v>3952</v>
      </c>
      <c r="H1746" s="1">
        <v>1</v>
      </c>
      <c r="I1746" s="6">
        <v>45007</v>
      </c>
      <c r="J1746" s="13" t="s">
        <v>3953</v>
      </c>
      <c r="K1746" s="1" t="s">
        <v>1320</v>
      </c>
      <c r="N1746" s="8"/>
      <c r="R1746" s="1"/>
      <c r="S1746" s="1">
        <v>1</v>
      </c>
    </row>
    <row r="1747" hidden="1" customHeight="1" spans="1:19">
      <c r="A1747" s="1" t="s">
        <v>3954</v>
      </c>
      <c r="B1747" s="3" t="s">
        <v>3955</v>
      </c>
      <c r="H1747" s="1">
        <v>6</v>
      </c>
      <c r="I1747" s="6">
        <v>45007</v>
      </c>
      <c r="J1747" s="13" t="s">
        <v>3956</v>
      </c>
      <c r="K1747" s="1" t="s">
        <v>576</v>
      </c>
      <c r="N1747" s="8"/>
      <c r="R1747" s="1"/>
      <c r="S1747" s="1">
        <v>1</v>
      </c>
    </row>
    <row r="1748" hidden="1" customHeight="1" spans="1:19">
      <c r="A1748" s="1" t="s">
        <v>3779</v>
      </c>
      <c r="B1748" s="3" t="s">
        <v>3780</v>
      </c>
      <c r="C1748" s="4">
        <v>1347700</v>
      </c>
      <c r="D1748" s="5">
        <v>1347700</v>
      </c>
      <c r="F1748" s="5">
        <v>1347700</v>
      </c>
      <c r="H1748" s="1">
        <v>5</v>
      </c>
      <c r="I1748" s="6">
        <v>45007</v>
      </c>
      <c r="J1748" s="13" t="s">
        <v>3957</v>
      </c>
      <c r="K1748" s="1" t="s">
        <v>1265</v>
      </c>
      <c r="N1748" s="8"/>
      <c r="R1748" s="1"/>
      <c r="S1748" s="1">
        <v>1</v>
      </c>
    </row>
    <row r="1749" customHeight="1" spans="1:18">
      <c r="A1749" s="1" t="s">
        <v>3958</v>
      </c>
      <c r="B1749" s="3" t="s">
        <v>3959</v>
      </c>
      <c r="C1749" s="4">
        <v>11603390</v>
      </c>
      <c r="D1749" s="5">
        <v>10889682.87</v>
      </c>
      <c r="E1749" s="4">
        <v>7.2</v>
      </c>
      <c r="F1749" s="5">
        <v>10889682.87</v>
      </c>
      <c r="G1749" s="5">
        <f>100-100*F1749/C1749</f>
        <v>6.1508501394851</v>
      </c>
      <c r="H1749" s="1">
        <v>188</v>
      </c>
      <c r="I1749" s="6">
        <v>45008</v>
      </c>
      <c r="J1749" s="13" t="s">
        <v>3960</v>
      </c>
      <c r="K1749" s="1" t="s">
        <v>1320</v>
      </c>
      <c r="L1749" s="1" t="str">
        <f>_xlfn.DISPIMG("ID_0E64751683A14281B956BD79D1C5E8AE",1)</f>
        <v>=DISPIMG("ID_0E64751683A14281B956BD79D1C5E8AE",1)</v>
      </c>
      <c r="M1749" s="19" t="s">
        <v>3573</v>
      </c>
      <c r="N1749" s="20" t="s">
        <v>644</v>
      </c>
      <c r="O1749" s="9" t="s">
        <v>645</v>
      </c>
      <c r="P1749" s="9">
        <v>0</v>
      </c>
      <c r="Q1749" s="9"/>
      <c r="R1749" s="3" t="s">
        <v>3961</v>
      </c>
    </row>
    <row r="1750" hidden="1" customHeight="1" spans="1:19">
      <c r="A1750" s="1" t="s">
        <v>3962</v>
      </c>
      <c r="B1750" s="3" t="s">
        <v>3963</v>
      </c>
      <c r="C1750" s="4">
        <v>6796190.97</v>
      </c>
      <c r="D1750" s="5">
        <v>6796190.97</v>
      </c>
      <c r="F1750" s="5">
        <v>6796190.97</v>
      </c>
      <c r="H1750" s="1">
        <v>200</v>
      </c>
      <c r="I1750" s="6">
        <v>45008</v>
      </c>
      <c r="J1750" s="13" t="s">
        <v>3964</v>
      </c>
      <c r="K1750" s="1" t="s">
        <v>576</v>
      </c>
      <c r="N1750" s="8"/>
      <c r="R1750" s="1"/>
      <c r="S1750" s="1">
        <v>1</v>
      </c>
    </row>
    <row r="1751" hidden="1" customHeight="1" spans="1:19">
      <c r="A1751" s="1" t="s">
        <v>3965</v>
      </c>
      <c r="B1751" s="3" t="s">
        <v>3966</v>
      </c>
      <c r="C1751" s="4">
        <v>11046133.62</v>
      </c>
      <c r="D1751" s="5">
        <v>11046133.62</v>
      </c>
      <c r="F1751" s="5">
        <v>11046133.62</v>
      </c>
      <c r="H1751" s="1">
        <v>112</v>
      </c>
      <c r="I1751" s="6">
        <v>45008</v>
      </c>
      <c r="J1751" s="13" t="s">
        <v>3967</v>
      </c>
      <c r="K1751" s="1" t="s">
        <v>562</v>
      </c>
      <c r="N1751" s="8"/>
      <c r="R1751" s="1"/>
      <c r="S1751" s="1">
        <v>1</v>
      </c>
    </row>
    <row r="1752" hidden="1" customHeight="1" spans="1:19">
      <c r="A1752" s="1" t="s">
        <v>3968</v>
      </c>
      <c r="B1752" s="3" t="s">
        <v>3969</v>
      </c>
      <c r="H1752" s="1">
        <v>378</v>
      </c>
      <c r="I1752" s="6">
        <v>45008</v>
      </c>
      <c r="J1752" s="13" t="s">
        <v>3970</v>
      </c>
      <c r="K1752" s="1" t="s">
        <v>502</v>
      </c>
      <c r="N1752" s="8"/>
      <c r="R1752" s="1"/>
      <c r="S1752" s="1">
        <v>1</v>
      </c>
    </row>
    <row r="1753" customHeight="1" spans="1:18">
      <c r="A1753" s="1" t="s">
        <v>3971</v>
      </c>
      <c r="B1753" s="3" t="s">
        <v>3972</v>
      </c>
      <c r="C1753" s="4">
        <v>149343296</v>
      </c>
      <c r="D1753" s="5">
        <v>135277795.22</v>
      </c>
      <c r="E1753" s="4">
        <v>10.3</v>
      </c>
      <c r="F1753" s="5">
        <v>135277795.22</v>
      </c>
      <c r="G1753" s="5">
        <f>100-100*F1753/C1753</f>
        <v>9.41823379872372</v>
      </c>
      <c r="H1753" s="1">
        <v>260</v>
      </c>
      <c r="I1753" s="6">
        <v>45009</v>
      </c>
      <c r="J1753" s="13" t="s">
        <v>3973</v>
      </c>
      <c r="K1753" s="1" t="s">
        <v>1265</v>
      </c>
      <c r="L1753" s="1" t="str">
        <f>_xlfn.DISPIMG("ID_9DC0C39F46C043F29241EBADAD15A5A2",1)</f>
        <v>=DISPIMG("ID_9DC0C39F46C043F29241EBADAD15A5A2",1)</v>
      </c>
      <c r="M1753" s="19" t="s">
        <v>3544</v>
      </c>
      <c r="N1753" s="8" t="s">
        <v>3937</v>
      </c>
      <c r="O1753" s="1" t="s">
        <v>738</v>
      </c>
      <c r="P1753" s="1">
        <v>0</v>
      </c>
      <c r="R1753" s="3" t="s">
        <v>3974</v>
      </c>
    </row>
    <row r="1754" hidden="1" customHeight="1" spans="1:19">
      <c r="A1754" s="1" t="s">
        <v>3975</v>
      </c>
      <c r="B1754" s="3" t="s">
        <v>3976</v>
      </c>
      <c r="C1754" s="4">
        <v>6167638.13</v>
      </c>
      <c r="D1754" s="5">
        <v>6167638.13</v>
      </c>
      <c r="F1754" s="5">
        <v>6167638.13</v>
      </c>
      <c r="H1754" s="1">
        <v>144</v>
      </c>
      <c r="I1754" s="6">
        <v>45009</v>
      </c>
      <c r="J1754" s="13" t="s">
        <v>3977</v>
      </c>
      <c r="K1754" s="1" t="s">
        <v>576</v>
      </c>
      <c r="N1754" s="8"/>
      <c r="R1754" s="1"/>
      <c r="S1754" s="1">
        <v>1</v>
      </c>
    </row>
    <row r="1755" hidden="1" customHeight="1" spans="1:19">
      <c r="A1755" s="1" t="s">
        <v>3978</v>
      </c>
      <c r="B1755" s="3" t="s">
        <v>3979</v>
      </c>
      <c r="H1755" s="1">
        <v>6</v>
      </c>
      <c r="I1755" s="6">
        <v>45009</v>
      </c>
      <c r="J1755" s="13" t="s">
        <v>3980</v>
      </c>
      <c r="K1755" s="1" t="s">
        <v>1320</v>
      </c>
      <c r="N1755" s="8"/>
      <c r="R1755" s="1"/>
      <c r="S1755" s="1">
        <v>1</v>
      </c>
    </row>
    <row r="1756" hidden="1" customHeight="1" spans="1:19">
      <c r="A1756" s="1" t="s">
        <v>3981</v>
      </c>
      <c r="B1756" s="3" t="s">
        <v>3982</v>
      </c>
      <c r="H1756" s="1">
        <v>296</v>
      </c>
      <c r="I1756" s="6">
        <v>45009</v>
      </c>
      <c r="J1756" s="13" t="s">
        <v>3983</v>
      </c>
      <c r="K1756" s="1" t="s">
        <v>576</v>
      </c>
      <c r="N1756" s="8"/>
      <c r="R1756" s="1"/>
      <c r="S1756" s="1">
        <v>1</v>
      </c>
    </row>
    <row r="1757" customHeight="1" spans="1:18">
      <c r="A1757" s="1" t="s">
        <v>3984</v>
      </c>
      <c r="B1757" s="3" t="s">
        <v>3985</v>
      </c>
      <c r="C1757" s="4">
        <v>7794627</v>
      </c>
      <c r="D1757" s="5">
        <v>7443868.79</v>
      </c>
      <c r="E1757" s="4">
        <v>4.5</v>
      </c>
      <c r="F1757" s="5">
        <v>7443868.79</v>
      </c>
      <c r="G1757" s="5">
        <f>100-100*F1757/C1757</f>
        <v>4.49999993585325</v>
      </c>
      <c r="H1757" s="1">
        <v>189</v>
      </c>
      <c r="I1757" s="6">
        <v>45012</v>
      </c>
      <c r="J1757" s="13" t="s">
        <v>3986</v>
      </c>
      <c r="K1757" s="1" t="s">
        <v>20</v>
      </c>
      <c r="L1757" s="1" t="str">
        <f>_xlfn.DISPIMG("ID_699CE0432D954CD2AC415E8582DF2FC7",1)</f>
        <v>=DISPIMG("ID_699CE0432D954CD2AC415E8582DF2FC7",1)</v>
      </c>
      <c r="M1757" s="19" t="s">
        <v>3573</v>
      </c>
      <c r="N1757" s="20" t="s">
        <v>644</v>
      </c>
      <c r="O1757" s="9" t="s">
        <v>645</v>
      </c>
      <c r="P1757" s="9">
        <v>0</v>
      </c>
      <c r="Q1757" s="9"/>
      <c r="R1757" s="3" t="s">
        <v>3987</v>
      </c>
    </row>
    <row r="1758" customHeight="1" spans="1:18">
      <c r="A1758" s="1" t="s">
        <v>3988</v>
      </c>
      <c r="B1758" s="3" t="s">
        <v>3989</v>
      </c>
      <c r="C1758" s="4">
        <v>11294556</v>
      </c>
      <c r="D1758" s="5">
        <v>10462297.88</v>
      </c>
      <c r="E1758" s="4">
        <v>1</v>
      </c>
      <c r="F1758" s="5">
        <v>10462297.88</v>
      </c>
      <c r="G1758" s="5">
        <f>100-100*F1758/C1758</f>
        <v>7.36866610781334</v>
      </c>
      <c r="H1758" s="1">
        <v>21</v>
      </c>
      <c r="I1758" s="6">
        <v>45012</v>
      </c>
      <c r="J1758" s="13" t="s">
        <v>3990</v>
      </c>
      <c r="K1758" s="1" t="s">
        <v>562</v>
      </c>
      <c r="L1758" s="1" t="str">
        <f>_xlfn.DISPIMG("ID_75915B44CF6D41F6AE65E409CA38F688",1)</f>
        <v>=DISPIMG("ID_75915B44CF6D41F6AE65E409CA38F688",1)</v>
      </c>
      <c r="M1758" s="17" t="s">
        <v>3700</v>
      </c>
      <c r="N1758" s="23" t="s">
        <v>3833</v>
      </c>
      <c r="O1758" s="1" t="s">
        <v>3637</v>
      </c>
      <c r="P1758" s="1">
        <v>0</v>
      </c>
      <c r="R1758" s="3" t="s">
        <v>3991</v>
      </c>
    </row>
    <row r="1759" customHeight="1" spans="1:18">
      <c r="A1759" s="1" t="s">
        <v>3992</v>
      </c>
      <c r="B1759" s="3" t="s">
        <v>3993</v>
      </c>
      <c r="C1759" s="4">
        <v>34201754.8952591</v>
      </c>
      <c r="D1759" s="5">
        <v>31020991.69</v>
      </c>
      <c r="E1759" s="4">
        <v>9.3</v>
      </c>
      <c r="F1759" s="5">
        <v>31020991.69</v>
      </c>
      <c r="G1759" s="5">
        <f>100-100*F1759/C1759</f>
        <v>9.3</v>
      </c>
      <c r="H1759" s="1">
        <v>277</v>
      </c>
      <c r="I1759" s="6">
        <v>45013</v>
      </c>
      <c r="J1759" s="13" t="s">
        <v>3994</v>
      </c>
      <c r="K1759" s="1" t="s">
        <v>20</v>
      </c>
      <c r="L1759" s="1" t="str">
        <f>_xlfn.DISPIMG("ID_0F00F49050C44097B1A44DCC8D469AB0",1)</f>
        <v>=DISPIMG("ID_0F00F49050C44097B1A44DCC8D469AB0",1)</v>
      </c>
      <c r="M1759" s="19" t="s">
        <v>3573</v>
      </c>
      <c r="N1759" s="20" t="s">
        <v>644</v>
      </c>
      <c r="O1759" s="9" t="s">
        <v>645</v>
      </c>
      <c r="P1759" s="9">
        <v>0</v>
      </c>
      <c r="Q1759" s="9"/>
      <c r="R1759" s="3" t="s">
        <v>3995</v>
      </c>
    </row>
    <row r="1760" customHeight="1" spans="1:18">
      <c r="A1760" s="1" t="s">
        <v>3996</v>
      </c>
      <c r="B1760" s="3" t="s">
        <v>3997</v>
      </c>
      <c r="C1760" s="4">
        <v>10705472</v>
      </c>
      <c r="D1760" s="5">
        <v>9921221.76</v>
      </c>
      <c r="E1760" s="4">
        <v>1</v>
      </c>
      <c r="F1760" s="5">
        <v>9921221.76</v>
      </c>
      <c r="G1760" s="5">
        <f>100-100*F1760/C1760</f>
        <v>7.32569512114925</v>
      </c>
      <c r="H1760" s="1">
        <v>30</v>
      </c>
      <c r="I1760" s="6">
        <v>45013</v>
      </c>
      <c r="J1760" s="13" t="s">
        <v>3998</v>
      </c>
      <c r="K1760" s="1" t="s">
        <v>562</v>
      </c>
      <c r="L1760" s="1" t="str">
        <f>_xlfn.DISPIMG("ID_47CC4D4CEDBA4D74838C40D2B1B207A1",1)</f>
        <v>=DISPIMG("ID_47CC4D4CEDBA4D74838C40D2B1B207A1",1)</v>
      </c>
      <c r="M1760" s="17" t="s">
        <v>3700</v>
      </c>
      <c r="N1760" s="23" t="s">
        <v>3833</v>
      </c>
      <c r="O1760" s="1" t="s">
        <v>3637</v>
      </c>
      <c r="P1760" s="1">
        <v>0</v>
      </c>
      <c r="R1760" s="3" t="s">
        <v>3999</v>
      </c>
    </row>
    <row r="1761" hidden="1" customHeight="1" spans="1:19">
      <c r="A1761" s="1" t="s">
        <v>4000</v>
      </c>
      <c r="B1761" s="3" t="s">
        <v>4001</v>
      </c>
      <c r="H1761" s="1">
        <v>5</v>
      </c>
      <c r="I1761" s="6">
        <v>45013</v>
      </c>
      <c r="J1761" s="13" t="s">
        <v>4002</v>
      </c>
      <c r="K1761" s="1" t="s">
        <v>20</v>
      </c>
      <c r="N1761" s="8"/>
      <c r="R1761" s="1"/>
      <c r="S1761" s="1">
        <v>1</v>
      </c>
    </row>
    <row r="1762" hidden="1" customHeight="1" spans="1:19">
      <c r="A1762" s="1" t="s">
        <v>4003</v>
      </c>
      <c r="B1762" s="3" t="s">
        <v>4004</v>
      </c>
      <c r="H1762" s="1">
        <v>5</v>
      </c>
      <c r="I1762" s="6">
        <v>45013</v>
      </c>
      <c r="J1762" s="13" t="s">
        <v>4005</v>
      </c>
      <c r="K1762" s="1" t="s">
        <v>20</v>
      </c>
      <c r="N1762" s="8"/>
      <c r="R1762" s="1"/>
      <c r="S1762" s="1">
        <v>1</v>
      </c>
    </row>
    <row r="1763" hidden="1" customHeight="1" spans="1:19">
      <c r="A1763" s="1" t="s">
        <v>4006</v>
      </c>
      <c r="B1763" s="3" t="s">
        <v>4007</v>
      </c>
      <c r="C1763" s="4">
        <v>2524700</v>
      </c>
      <c r="D1763" s="5">
        <v>2524700</v>
      </c>
      <c r="F1763" s="5">
        <v>2524700</v>
      </c>
      <c r="H1763" s="1">
        <v>5</v>
      </c>
      <c r="I1763" s="6">
        <v>45013</v>
      </c>
      <c r="J1763" s="13" t="s">
        <v>4008</v>
      </c>
      <c r="K1763" s="1" t="s">
        <v>1265</v>
      </c>
      <c r="N1763" s="8"/>
      <c r="R1763" s="1"/>
      <c r="S1763" s="1">
        <v>1</v>
      </c>
    </row>
    <row r="1764" hidden="1" customHeight="1" spans="1:19">
      <c r="A1764" s="1" t="s">
        <v>4009</v>
      </c>
      <c r="B1764" s="3" t="s">
        <v>4010</v>
      </c>
      <c r="H1764" s="1">
        <v>6</v>
      </c>
      <c r="I1764" s="6">
        <v>45013</v>
      </c>
      <c r="J1764" s="13" t="s">
        <v>4011</v>
      </c>
      <c r="K1764" s="1" t="s">
        <v>502</v>
      </c>
      <c r="N1764" s="8"/>
      <c r="R1764" s="1"/>
      <c r="S1764" s="1">
        <v>1</v>
      </c>
    </row>
    <row r="1765" customHeight="1" spans="1:18">
      <c r="A1765" s="1" t="s">
        <v>4012</v>
      </c>
      <c r="B1765" s="3" t="s">
        <v>4013</v>
      </c>
      <c r="C1765" s="4">
        <v>13503203</v>
      </c>
      <c r="D1765" s="5">
        <v>12383020.35</v>
      </c>
      <c r="E1765" s="4">
        <v>12.3</v>
      </c>
      <c r="F1765" s="5">
        <v>12383020.35</v>
      </c>
      <c r="G1765" s="5">
        <f>100-100*F1765/C1765</f>
        <v>8.29568103212253</v>
      </c>
      <c r="H1765" s="1">
        <v>369</v>
      </c>
      <c r="I1765" s="6">
        <v>45014</v>
      </c>
      <c r="J1765" s="13" t="s">
        <v>4014</v>
      </c>
      <c r="K1765" s="1" t="s">
        <v>1265</v>
      </c>
      <c r="L1765" s="1" t="str">
        <f>_xlfn.DISPIMG("ID_0A37BE1609EB48A79C6C103FB4FBD6EA",1)</f>
        <v>=DISPIMG("ID_0A37BE1609EB48A79C6C103FB4FBD6EA",1)</v>
      </c>
      <c r="M1765" s="19" t="s">
        <v>4015</v>
      </c>
      <c r="N1765" s="20" t="s">
        <v>657</v>
      </c>
      <c r="O1765" s="9" t="s">
        <v>645</v>
      </c>
      <c r="P1765" s="9">
        <v>0</v>
      </c>
      <c r="Q1765" s="9"/>
      <c r="R1765" s="3" t="s">
        <v>4016</v>
      </c>
    </row>
    <row r="1766" customHeight="1" spans="1:18">
      <c r="A1766" s="1" t="s">
        <v>4017</v>
      </c>
      <c r="B1766" s="3" t="s">
        <v>4018</v>
      </c>
      <c r="C1766" s="4">
        <v>6042647</v>
      </c>
      <c r="D1766" s="5">
        <v>5192599.37</v>
      </c>
      <c r="E1766" s="4">
        <v>14.3</v>
      </c>
      <c r="F1766" s="5">
        <v>5192599.37</v>
      </c>
      <c r="G1766" s="5">
        <f>100-100*F1766/C1766</f>
        <v>14.0674712588705</v>
      </c>
      <c r="H1766" s="1">
        <v>206</v>
      </c>
      <c r="I1766" s="6">
        <v>45014</v>
      </c>
      <c r="J1766" s="13" t="s">
        <v>4019</v>
      </c>
      <c r="K1766" s="1" t="s">
        <v>1265</v>
      </c>
      <c r="L1766" s="1" t="str">
        <f>_xlfn.DISPIMG("ID_D55B7DCC715B449B8FC006ABFD4E34E6",1)</f>
        <v>=DISPIMG("ID_D55B7DCC715B449B8FC006ABFD4E34E6",1)</v>
      </c>
      <c r="M1766" s="19" t="s">
        <v>4020</v>
      </c>
      <c r="N1766" s="20" t="s">
        <v>657</v>
      </c>
      <c r="O1766" s="9" t="s">
        <v>645</v>
      </c>
      <c r="P1766" s="9">
        <v>0</v>
      </c>
      <c r="Q1766" s="9"/>
      <c r="R1766" s="3" t="s">
        <v>4021</v>
      </c>
    </row>
    <row r="1767" hidden="1" customHeight="1" spans="1:19">
      <c r="A1767" s="1" t="s">
        <v>4022</v>
      </c>
      <c r="B1767" s="3" t="s">
        <v>4023</v>
      </c>
      <c r="H1767" s="1">
        <v>6</v>
      </c>
      <c r="I1767" s="6">
        <v>45014</v>
      </c>
      <c r="J1767" s="13" t="s">
        <v>4024</v>
      </c>
      <c r="K1767" s="1" t="s">
        <v>1265</v>
      </c>
      <c r="N1767" s="8"/>
      <c r="R1767" s="1"/>
      <c r="S1767" s="1">
        <v>1</v>
      </c>
    </row>
    <row r="1768" hidden="1" customHeight="1" spans="1:19">
      <c r="A1768" s="1" t="s">
        <v>4025</v>
      </c>
      <c r="B1768" s="3" t="s">
        <v>4026</v>
      </c>
      <c r="C1768" s="4">
        <v>2967071</v>
      </c>
      <c r="D1768" s="5">
        <v>2967071</v>
      </c>
      <c r="F1768" s="5">
        <v>2967071</v>
      </c>
      <c r="H1768" s="1">
        <v>5</v>
      </c>
      <c r="I1768" s="6">
        <v>45015</v>
      </c>
      <c r="J1768" s="13" t="s">
        <v>4027</v>
      </c>
      <c r="K1768" s="1" t="s">
        <v>562</v>
      </c>
      <c r="N1768" s="8"/>
      <c r="R1768" s="1"/>
      <c r="S1768" s="1">
        <v>1</v>
      </c>
    </row>
    <row r="1769" hidden="1" customHeight="1" spans="1:19">
      <c r="A1769" s="1" t="s">
        <v>4028</v>
      </c>
      <c r="B1769" s="3" t="s">
        <v>4029</v>
      </c>
      <c r="C1769" s="4">
        <v>11354415.75</v>
      </c>
      <c r="D1769" s="5">
        <v>11354415.75</v>
      </c>
      <c r="F1769" s="5">
        <v>11354415.75</v>
      </c>
      <c r="H1769" s="1">
        <v>144</v>
      </c>
      <c r="I1769" s="6">
        <v>45015</v>
      </c>
      <c r="J1769" s="13" t="s">
        <v>4030</v>
      </c>
      <c r="K1769" s="1" t="s">
        <v>562</v>
      </c>
      <c r="N1769" s="8"/>
      <c r="R1769" s="1"/>
      <c r="S1769" s="1">
        <v>1</v>
      </c>
    </row>
    <row r="1770" customHeight="1" spans="1:18">
      <c r="A1770" s="1" t="s">
        <v>4031</v>
      </c>
      <c r="B1770" s="3" t="s">
        <v>4032</v>
      </c>
      <c r="C1770" s="4">
        <v>9185980</v>
      </c>
      <c r="D1770" s="5">
        <v>8585066.58</v>
      </c>
      <c r="E1770" s="4">
        <v>6.8</v>
      </c>
      <c r="F1770" s="5">
        <v>8585066.58</v>
      </c>
      <c r="G1770" s="5">
        <f>100-100*F1770/C1770</f>
        <v>6.54163649387436</v>
      </c>
      <c r="H1770" s="1">
        <v>179</v>
      </c>
      <c r="I1770" s="6">
        <v>45016</v>
      </c>
      <c r="J1770" s="13" t="s">
        <v>4033</v>
      </c>
      <c r="K1770" s="1" t="s">
        <v>20</v>
      </c>
      <c r="L1770" s="1" t="str">
        <f>_xlfn.DISPIMG("ID_22CE20553246441985CE473E546947DC",1)</f>
        <v>=DISPIMG("ID_22CE20553246441985CE473E546947DC",1)</v>
      </c>
      <c r="M1770" s="19" t="s">
        <v>3573</v>
      </c>
      <c r="N1770" s="20" t="s">
        <v>644</v>
      </c>
      <c r="O1770" s="9" t="s">
        <v>645</v>
      </c>
      <c r="P1770" s="9">
        <v>0</v>
      </c>
      <c r="Q1770" s="9"/>
      <c r="R1770" s="3" t="s">
        <v>4034</v>
      </c>
    </row>
    <row r="1771" hidden="1" customHeight="1" spans="1:19">
      <c r="A1771" s="1" t="s">
        <v>4035</v>
      </c>
      <c r="B1771" s="3" t="s">
        <v>4036</v>
      </c>
      <c r="C1771" s="4">
        <v>1536400.5</v>
      </c>
      <c r="D1771" s="5">
        <v>1536400.5</v>
      </c>
      <c r="F1771" s="5">
        <v>1536400.5</v>
      </c>
      <c r="H1771" s="1">
        <v>6</v>
      </c>
      <c r="I1771" s="6">
        <v>45016</v>
      </c>
      <c r="J1771" s="13" t="s">
        <v>4037</v>
      </c>
      <c r="K1771" s="1" t="s">
        <v>576</v>
      </c>
      <c r="N1771" s="8"/>
      <c r="R1771" s="1"/>
      <c r="S1771" s="1">
        <v>1</v>
      </c>
    </row>
    <row r="1772" hidden="1" customHeight="1" spans="1:19">
      <c r="A1772" s="1" t="s">
        <v>4038</v>
      </c>
      <c r="B1772" s="3" t="s">
        <v>4039</v>
      </c>
      <c r="H1772" s="1">
        <v>0</v>
      </c>
      <c r="I1772" s="6">
        <v>45016</v>
      </c>
      <c r="J1772" s="13" t="s">
        <v>4040</v>
      </c>
      <c r="K1772" s="1" t="s">
        <v>562</v>
      </c>
      <c r="N1772" s="8"/>
      <c r="R1772" s="1"/>
      <c r="S1772" s="1">
        <v>1</v>
      </c>
    </row>
    <row r="1773" hidden="1" customHeight="1" spans="1:19">
      <c r="A1773" s="1" t="s">
        <v>4041</v>
      </c>
      <c r="B1773" s="3" t="s">
        <v>4042</v>
      </c>
      <c r="C1773" s="4">
        <v>763700</v>
      </c>
      <c r="D1773" s="5">
        <v>763700</v>
      </c>
      <c r="F1773" s="5">
        <v>763700</v>
      </c>
      <c r="H1773" s="1">
        <v>4</v>
      </c>
      <c r="I1773" s="6">
        <v>45016</v>
      </c>
      <c r="J1773" s="13" t="s">
        <v>4043</v>
      </c>
      <c r="K1773" s="1" t="s">
        <v>576</v>
      </c>
      <c r="N1773" s="8"/>
      <c r="R1773" s="1"/>
      <c r="S1773" s="1">
        <v>1</v>
      </c>
    </row>
    <row r="1774" hidden="1" customHeight="1" spans="1:19">
      <c r="A1774" s="1" t="s">
        <v>4044</v>
      </c>
      <c r="B1774" s="3" t="s">
        <v>4045</v>
      </c>
      <c r="H1774" s="1">
        <v>4</v>
      </c>
      <c r="I1774" s="6">
        <v>45016</v>
      </c>
      <c r="J1774" s="13" t="s">
        <v>4046</v>
      </c>
      <c r="K1774" s="1" t="s">
        <v>20</v>
      </c>
      <c r="N1774" s="8"/>
      <c r="R1774" s="1"/>
      <c r="S1774" s="1">
        <v>1</v>
      </c>
    </row>
    <row r="1775" hidden="1" customHeight="1" spans="1:19">
      <c r="A1775" s="1" t="s">
        <v>4047</v>
      </c>
      <c r="B1775" s="3" t="s">
        <v>4048</v>
      </c>
      <c r="C1775" s="4">
        <v>32263547.78</v>
      </c>
      <c r="D1775" s="5">
        <v>32263547.78</v>
      </c>
      <c r="F1775" s="5">
        <v>32263547.78</v>
      </c>
      <c r="H1775" s="1">
        <v>20</v>
      </c>
      <c r="I1775" s="6">
        <v>45016</v>
      </c>
      <c r="J1775" s="13" t="s">
        <v>4049</v>
      </c>
      <c r="K1775" s="1" t="s">
        <v>562</v>
      </c>
      <c r="N1775" s="8"/>
      <c r="R1775" s="1"/>
      <c r="S1775" s="1">
        <v>1</v>
      </c>
    </row>
    <row r="1776" hidden="1" customHeight="1" spans="1:19">
      <c r="A1776" s="1" t="s">
        <v>3665</v>
      </c>
      <c r="B1776" s="3" t="s">
        <v>4050</v>
      </c>
      <c r="H1776" s="1">
        <v>12</v>
      </c>
      <c r="I1776" s="6">
        <v>45016</v>
      </c>
      <c r="J1776" s="13" t="s">
        <v>4051</v>
      </c>
      <c r="K1776" s="1" t="s">
        <v>1320</v>
      </c>
      <c r="N1776" s="8"/>
      <c r="R1776" s="1"/>
      <c r="S1776" s="1">
        <v>1</v>
      </c>
    </row>
    <row r="1777" hidden="1" customHeight="1" spans="1:19">
      <c r="A1777" s="1" t="s">
        <v>4052</v>
      </c>
      <c r="B1777" s="3" t="s">
        <v>4053</v>
      </c>
      <c r="H1777" s="1">
        <v>19</v>
      </c>
      <c r="I1777" s="6">
        <v>45016</v>
      </c>
      <c r="J1777" s="13" t="s">
        <v>4054</v>
      </c>
      <c r="K1777" s="1" t="s">
        <v>20</v>
      </c>
      <c r="N1777" s="8"/>
      <c r="R1777" s="1"/>
      <c r="S1777" s="1">
        <v>1</v>
      </c>
    </row>
    <row r="1778" customHeight="1" spans="1:18">
      <c r="A1778" s="1" t="s">
        <v>4055</v>
      </c>
      <c r="B1778" s="3" t="s">
        <v>4056</v>
      </c>
      <c r="C1778" s="4">
        <v>16254761</v>
      </c>
      <c r="D1778" s="5">
        <v>15233778.35</v>
      </c>
      <c r="E1778" s="4">
        <v>6.7</v>
      </c>
      <c r="F1778" s="5">
        <v>15233778.35</v>
      </c>
      <c r="G1778" s="5">
        <f>100-100*F1778/C1778</f>
        <v>6.28112987942426</v>
      </c>
      <c r="H1778" s="1">
        <v>122</v>
      </c>
      <c r="I1778" s="6">
        <v>45019</v>
      </c>
      <c r="J1778" s="13" t="s">
        <v>4057</v>
      </c>
      <c r="K1778" s="1" t="s">
        <v>1320</v>
      </c>
      <c r="L1778" s="1" t="str">
        <f>_xlfn.DISPIMG("ID_7B3D9008ADF9496381EA4FD5000DB626",1)</f>
        <v>=DISPIMG("ID_7B3D9008ADF9496381EA4FD5000DB626",1)</v>
      </c>
      <c r="M1778" s="19" t="s">
        <v>3573</v>
      </c>
      <c r="N1778" s="20" t="s">
        <v>644</v>
      </c>
      <c r="O1778" s="9" t="s">
        <v>645</v>
      </c>
      <c r="P1778" s="9">
        <v>0</v>
      </c>
      <c r="Q1778" s="9"/>
      <c r="R1778" s="3" t="s">
        <v>4058</v>
      </c>
    </row>
    <row r="1779" hidden="1" customHeight="1" spans="1:19">
      <c r="A1779" s="1" t="s">
        <v>4059</v>
      </c>
      <c r="B1779" s="3" t="s">
        <v>4060</v>
      </c>
      <c r="C1779" s="4">
        <v>39700172.3</v>
      </c>
      <c r="D1779" s="5">
        <v>39700172.3</v>
      </c>
      <c r="F1779" s="5">
        <v>39700172.3</v>
      </c>
      <c r="H1779" s="1">
        <v>505</v>
      </c>
      <c r="I1779" s="6">
        <v>45019</v>
      </c>
      <c r="J1779" s="13" t="s">
        <v>4061</v>
      </c>
      <c r="K1779" s="1" t="s">
        <v>576</v>
      </c>
      <c r="N1779" s="8"/>
      <c r="R1779" s="1"/>
      <c r="S1779" s="1">
        <v>1</v>
      </c>
    </row>
    <row r="1780" customHeight="1" spans="1:18">
      <c r="A1780" s="1" t="s">
        <v>4062</v>
      </c>
      <c r="B1780" s="3" t="s">
        <v>4063</v>
      </c>
      <c r="C1780" s="4">
        <v>33404489</v>
      </c>
      <c r="D1780" s="5">
        <v>30602006.39</v>
      </c>
      <c r="E1780" s="4">
        <v>2</v>
      </c>
      <c r="F1780" s="5">
        <v>30602006.39</v>
      </c>
      <c r="G1780" s="5">
        <f>100-100*F1780/C1780</f>
        <v>8.38953893292604</v>
      </c>
      <c r="H1780" s="1">
        <v>5</v>
      </c>
      <c r="I1780" s="6">
        <v>45020</v>
      </c>
      <c r="J1780" s="13" t="s">
        <v>4064</v>
      </c>
      <c r="K1780" s="1" t="s">
        <v>562</v>
      </c>
      <c r="L1780" s="1" t="str">
        <f>_xlfn.DISPIMG("ID_66A253C041F84FF78F3A9D618CF6555B",1)</f>
        <v>=DISPIMG("ID_66A253C041F84FF78F3A9D618CF6555B",1)</v>
      </c>
      <c r="M1780" s="17" t="s">
        <v>3700</v>
      </c>
      <c r="N1780" s="23" t="s">
        <v>3833</v>
      </c>
      <c r="O1780" s="1" t="s">
        <v>3637</v>
      </c>
      <c r="P1780" s="1">
        <v>0</v>
      </c>
      <c r="R1780" s="3" t="s">
        <v>4065</v>
      </c>
    </row>
    <row r="1781" customHeight="1" spans="1:18">
      <c r="A1781" s="1" t="s">
        <v>4066</v>
      </c>
      <c r="B1781" s="3" t="s">
        <v>4067</v>
      </c>
      <c r="C1781" s="4">
        <v>7318517</v>
      </c>
      <c r="D1781" s="5">
        <v>6647781.9</v>
      </c>
      <c r="E1781" s="4">
        <v>9.9</v>
      </c>
      <c r="F1781" s="5">
        <v>6647781.9</v>
      </c>
      <c r="G1781" s="5">
        <f>100-100*F1781/C1781</f>
        <v>9.16490458381118</v>
      </c>
      <c r="H1781" s="1">
        <v>47</v>
      </c>
      <c r="I1781" s="6">
        <v>45020</v>
      </c>
      <c r="J1781" s="13" t="s">
        <v>4068</v>
      </c>
      <c r="K1781" s="1" t="s">
        <v>1320</v>
      </c>
      <c r="L1781" s="1" t="str">
        <f>_xlfn.DISPIMG("ID_CFC1973028A5493FA76D51397F0D08A6",1)</f>
        <v>=DISPIMG("ID_CFC1973028A5493FA76D51397F0D08A6",1)</v>
      </c>
      <c r="M1781" s="19" t="s">
        <v>3544</v>
      </c>
      <c r="N1781" s="25" t="s">
        <v>4069</v>
      </c>
      <c r="O1781" s="1" t="s">
        <v>671</v>
      </c>
      <c r="P1781" s="1">
        <v>0</v>
      </c>
      <c r="R1781" s="3" t="s">
        <v>4070</v>
      </c>
    </row>
    <row r="1782" customHeight="1" spans="1:18">
      <c r="A1782" s="1" t="s">
        <v>4071</v>
      </c>
      <c r="B1782" s="3" t="s">
        <v>4072</v>
      </c>
      <c r="C1782" s="4">
        <v>17139500</v>
      </c>
      <c r="D1782" s="5">
        <v>15305573.5</v>
      </c>
      <c r="E1782" s="4">
        <v>10.7</v>
      </c>
      <c r="F1782" s="5">
        <v>15305573.5</v>
      </c>
      <c r="G1782" s="5">
        <f>100-100*F1782/C1782</f>
        <v>10.7</v>
      </c>
      <c r="H1782" s="1">
        <v>259</v>
      </c>
      <c r="I1782" s="6">
        <v>45020</v>
      </c>
      <c r="J1782" s="13" t="s">
        <v>4073</v>
      </c>
      <c r="K1782" s="1" t="s">
        <v>1265</v>
      </c>
      <c r="L1782" s="1" t="str">
        <f>_xlfn.DISPIMG("ID_A04E62FC98474CBE9CB3D1E2878293A5",1)</f>
        <v>=DISPIMG("ID_A04E62FC98474CBE9CB3D1E2878293A5",1)</v>
      </c>
      <c r="M1782" s="19" t="s">
        <v>4074</v>
      </c>
      <c r="N1782" s="20" t="s">
        <v>657</v>
      </c>
      <c r="O1782" s="9" t="s">
        <v>645</v>
      </c>
      <c r="P1782" s="9">
        <v>0</v>
      </c>
      <c r="Q1782" s="9"/>
      <c r="R1782" s="3" t="s">
        <v>4075</v>
      </c>
    </row>
    <row r="1783" hidden="1" customHeight="1" spans="1:19">
      <c r="A1783" s="1" t="s">
        <v>4076</v>
      </c>
      <c r="B1783" s="3" t="s">
        <v>4077</v>
      </c>
      <c r="H1783" s="1">
        <v>8</v>
      </c>
      <c r="I1783" s="6">
        <v>45020</v>
      </c>
      <c r="J1783" s="13" t="s">
        <v>4078</v>
      </c>
      <c r="K1783" s="1" t="s">
        <v>576</v>
      </c>
      <c r="N1783" s="8"/>
      <c r="R1783" s="1"/>
      <c r="S1783" s="1">
        <v>1</v>
      </c>
    </row>
    <row r="1784" hidden="1" customHeight="1" spans="1:19">
      <c r="A1784" s="1" t="s">
        <v>4079</v>
      </c>
      <c r="B1784" s="3" t="s">
        <v>4080</v>
      </c>
      <c r="H1784" s="1">
        <v>8</v>
      </c>
      <c r="I1784" s="6">
        <v>45020</v>
      </c>
      <c r="J1784" s="13" t="s">
        <v>4081</v>
      </c>
      <c r="K1784" s="1" t="s">
        <v>20</v>
      </c>
      <c r="N1784" s="8"/>
      <c r="R1784" s="1"/>
      <c r="S1784" s="1">
        <v>1</v>
      </c>
    </row>
    <row r="1785" hidden="1" customHeight="1" spans="1:19">
      <c r="A1785" s="1" t="s">
        <v>4082</v>
      </c>
      <c r="B1785" s="3" t="s">
        <v>4083</v>
      </c>
      <c r="H1785" s="1">
        <v>3</v>
      </c>
      <c r="I1785" s="6">
        <v>45020</v>
      </c>
      <c r="J1785" s="13" t="s">
        <v>4084</v>
      </c>
      <c r="K1785" s="1">
        <v>9</v>
      </c>
      <c r="N1785" s="8"/>
      <c r="R1785" s="1"/>
      <c r="S1785" s="1">
        <v>1</v>
      </c>
    </row>
    <row r="1786" hidden="1" customHeight="1" spans="1:19">
      <c r="A1786" s="1" t="s">
        <v>4085</v>
      </c>
      <c r="B1786" s="3" t="s">
        <v>4086</v>
      </c>
      <c r="H1786" s="1">
        <v>68</v>
      </c>
      <c r="I1786" s="6">
        <v>45021</v>
      </c>
      <c r="J1786" s="13" t="s">
        <v>4087</v>
      </c>
      <c r="K1786" s="1" t="s">
        <v>1265</v>
      </c>
      <c r="N1786" s="8"/>
      <c r="R1786" s="1"/>
      <c r="S1786" s="1">
        <v>1</v>
      </c>
    </row>
    <row r="1787" hidden="1" customHeight="1" spans="1:19">
      <c r="A1787" s="1" t="s">
        <v>4088</v>
      </c>
      <c r="B1787" s="3" t="s">
        <v>4089</v>
      </c>
      <c r="H1787" s="1">
        <v>9</v>
      </c>
      <c r="I1787" s="6">
        <v>45022</v>
      </c>
      <c r="J1787" s="13" t="s">
        <v>4090</v>
      </c>
      <c r="K1787" s="1" t="s">
        <v>502</v>
      </c>
      <c r="N1787" s="8"/>
      <c r="R1787" s="1"/>
      <c r="S1787" s="1">
        <v>1</v>
      </c>
    </row>
    <row r="1788" hidden="1" customHeight="1" spans="1:19">
      <c r="A1788" s="1" t="s">
        <v>4091</v>
      </c>
      <c r="B1788" s="3" t="s">
        <v>4092</v>
      </c>
      <c r="H1788" s="1">
        <v>9</v>
      </c>
      <c r="I1788" s="6">
        <v>45022</v>
      </c>
      <c r="J1788" s="13" t="s">
        <v>4093</v>
      </c>
      <c r="K1788" s="1" t="s">
        <v>576</v>
      </c>
      <c r="N1788" s="8"/>
      <c r="R1788" s="1"/>
      <c r="S1788" s="1">
        <v>1</v>
      </c>
    </row>
    <row r="1789" customHeight="1" spans="1:18">
      <c r="A1789" s="1" t="s">
        <v>4094</v>
      </c>
      <c r="B1789" s="3" t="s">
        <v>4095</v>
      </c>
      <c r="C1789" s="4">
        <v>6761189</v>
      </c>
      <c r="D1789" s="5">
        <v>6321711.72</v>
      </c>
      <c r="E1789" s="4">
        <v>6.5</v>
      </c>
      <c r="F1789" s="5">
        <v>6321711.72</v>
      </c>
      <c r="G1789" s="5">
        <f>100-100*F1789/C1789</f>
        <v>6.49999992604852</v>
      </c>
      <c r="H1789" s="1">
        <v>113</v>
      </c>
      <c r="I1789" s="6">
        <v>45023</v>
      </c>
      <c r="J1789" s="13" t="s">
        <v>4096</v>
      </c>
      <c r="K1789" s="1" t="s">
        <v>20</v>
      </c>
      <c r="L1789" s="1" t="str">
        <f>_xlfn.DISPIMG("ID_A769B53362374A31A26E40DBC4E9F7E6",1)</f>
        <v>=DISPIMG("ID_A769B53362374A31A26E40DBC4E9F7E6",1)</v>
      </c>
      <c r="M1789" s="19" t="s">
        <v>3544</v>
      </c>
      <c r="N1789" s="20" t="s">
        <v>644</v>
      </c>
      <c r="O1789" s="9" t="s">
        <v>645</v>
      </c>
      <c r="P1789" s="9">
        <v>0</v>
      </c>
      <c r="Q1789" s="9"/>
      <c r="R1789" s="3" t="s">
        <v>4097</v>
      </c>
    </row>
    <row r="1790" customHeight="1" spans="1:18">
      <c r="A1790" s="1" t="s">
        <v>4098</v>
      </c>
      <c r="B1790" s="3" t="s">
        <v>4099</v>
      </c>
      <c r="C1790" s="4">
        <v>6303920</v>
      </c>
      <c r="D1790" s="5">
        <v>5674291.95</v>
      </c>
      <c r="E1790" s="4">
        <v>10.2</v>
      </c>
      <c r="F1790" s="5">
        <v>5674291.95</v>
      </c>
      <c r="G1790" s="5">
        <f>100-100*F1790/C1790</f>
        <v>9.98788135001713</v>
      </c>
      <c r="H1790" s="1">
        <v>144</v>
      </c>
      <c r="I1790" s="6">
        <v>45023</v>
      </c>
      <c r="J1790" s="13" t="s">
        <v>4100</v>
      </c>
      <c r="K1790" s="1" t="s">
        <v>1265</v>
      </c>
      <c r="L1790" s="1" t="str">
        <f>_xlfn.DISPIMG("ID_2EFF4EECF2964E1DA5D3458AFF236C36",1)</f>
        <v>=DISPIMG("ID_2EFF4EECF2964E1DA5D3458AFF236C36",1)</v>
      </c>
      <c r="M1790" s="19" t="s">
        <v>3544</v>
      </c>
      <c r="N1790" s="20" t="s">
        <v>657</v>
      </c>
      <c r="O1790" s="9" t="s">
        <v>645</v>
      </c>
      <c r="P1790" s="9">
        <v>0</v>
      </c>
      <c r="Q1790" s="9"/>
      <c r="R1790" s="3" t="s">
        <v>4101</v>
      </c>
    </row>
    <row r="1791" hidden="1" customHeight="1" spans="1:19">
      <c r="A1791" s="1" t="s">
        <v>4102</v>
      </c>
      <c r="B1791" s="3" t="s">
        <v>4103</v>
      </c>
      <c r="H1791" s="1">
        <v>6</v>
      </c>
      <c r="I1791" s="6">
        <v>45023</v>
      </c>
      <c r="J1791" s="13" t="s">
        <v>4104</v>
      </c>
      <c r="K1791" s="1" t="s">
        <v>502</v>
      </c>
      <c r="N1791" s="8"/>
      <c r="R1791" s="1"/>
      <c r="S1791" s="1">
        <v>1</v>
      </c>
    </row>
    <row r="1792" hidden="1" customHeight="1" spans="1:19">
      <c r="A1792" s="1" t="s">
        <v>4105</v>
      </c>
      <c r="B1792" s="3" t="s">
        <v>4106</v>
      </c>
      <c r="H1792" s="1">
        <v>74</v>
      </c>
      <c r="I1792" s="6">
        <v>45023</v>
      </c>
      <c r="J1792" s="13" t="s">
        <v>4107</v>
      </c>
      <c r="K1792" s="1" t="s">
        <v>4108</v>
      </c>
      <c r="N1792" s="8"/>
      <c r="R1792" s="1"/>
      <c r="S1792" s="1">
        <v>1</v>
      </c>
    </row>
    <row r="1793" hidden="1" customHeight="1" spans="1:19">
      <c r="A1793" s="1" t="s">
        <v>4109</v>
      </c>
      <c r="B1793" s="3" t="s">
        <v>4110</v>
      </c>
      <c r="C1793" s="4">
        <v>13606292.84</v>
      </c>
      <c r="D1793" s="5">
        <v>13606292.84</v>
      </c>
      <c r="F1793" s="5">
        <v>13606292.84</v>
      </c>
      <c r="H1793" s="1">
        <v>204</v>
      </c>
      <c r="I1793" s="6">
        <v>45023</v>
      </c>
      <c r="J1793" s="13" t="s">
        <v>4111</v>
      </c>
      <c r="K1793" s="1" t="s">
        <v>576</v>
      </c>
      <c r="N1793" s="8"/>
      <c r="R1793" s="1"/>
      <c r="S1793" s="1">
        <v>1</v>
      </c>
    </row>
    <row r="1794" hidden="1" customHeight="1" spans="1:19">
      <c r="A1794" s="1" t="s">
        <v>4112</v>
      </c>
      <c r="B1794" s="3" t="s">
        <v>4113</v>
      </c>
      <c r="H1794" s="1">
        <v>3</v>
      </c>
      <c r="I1794" s="6">
        <v>45023</v>
      </c>
      <c r="J1794" s="13" t="s">
        <v>4114</v>
      </c>
      <c r="K1794" s="1" t="s">
        <v>502</v>
      </c>
      <c r="N1794" s="8"/>
      <c r="R1794" s="1"/>
      <c r="S1794" s="1">
        <v>1</v>
      </c>
    </row>
    <row r="1795" customHeight="1" spans="1:18">
      <c r="A1795" s="1" t="s">
        <v>4115</v>
      </c>
      <c r="B1795" s="3" t="s">
        <v>4116</v>
      </c>
      <c r="C1795" s="4">
        <v>4717355</v>
      </c>
      <c r="D1795" s="5">
        <v>4255054.21</v>
      </c>
      <c r="E1795" s="4">
        <v>9.8</v>
      </c>
      <c r="F1795" s="5">
        <v>4255054.21</v>
      </c>
      <c r="G1795" s="5">
        <f>100-100*F1795/C1795</f>
        <v>9.8</v>
      </c>
      <c r="H1795" s="1">
        <v>85</v>
      </c>
      <c r="I1795" s="6">
        <v>45030</v>
      </c>
      <c r="J1795" s="13" t="s">
        <v>4117</v>
      </c>
      <c r="K1795" s="1" t="s">
        <v>20</v>
      </c>
      <c r="L1795" s="1" t="str">
        <f>_xlfn.DISPIMG("ID_44F53CFB121E438D9CC5FA41B0764C45",1)</f>
        <v>=DISPIMG("ID_44F53CFB121E438D9CC5FA41B0764C45",1)</v>
      </c>
      <c r="M1795" s="19" t="s">
        <v>3573</v>
      </c>
      <c r="N1795" s="20" t="s">
        <v>644</v>
      </c>
      <c r="O1795" s="9" t="s">
        <v>645</v>
      </c>
      <c r="P1795" s="9">
        <v>0</v>
      </c>
      <c r="Q1795" s="9"/>
      <c r="R1795" s="3" t="s">
        <v>4118</v>
      </c>
    </row>
    <row r="1796" customHeight="1" spans="1:18">
      <c r="A1796" s="1" t="s">
        <v>4119</v>
      </c>
      <c r="B1796" s="3" t="s">
        <v>4120</v>
      </c>
      <c r="C1796" s="4">
        <v>45387042</v>
      </c>
      <c r="D1796" s="5">
        <v>41945910.81</v>
      </c>
      <c r="E1796" s="4">
        <v>7.6</v>
      </c>
      <c r="F1796" s="5">
        <v>41945910.81</v>
      </c>
      <c r="G1796" s="5">
        <f>100-100*F1796/C1796</f>
        <v>7.58174809012669</v>
      </c>
      <c r="H1796" s="1">
        <v>93</v>
      </c>
      <c r="I1796" s="6">
        <v>45030</v>
      </c>
      <c r="J1796" s="13" t="s">
        <v>4121</v>
      </c>
      <c r="K1796" s="1" t="s">
        <v>3540</v>
      </c>
      <c r="L1796" s="1" t="str">
        <f>_xlfn.DISPIMG("ID_3A69619E9A954799949D5B2EA849AA80",1)</f>
        <v>=DISPIMG("ID_3A69619E9A954799949D5B2EA849AA80",1)</v>
      </c>
      <c r="M1796" s="19" t="s">
        <v>3544</v>
      </c>
      <c r="N1796" s="26" t="s">
        <v>4122</v>
      </c>
      <c r="O1796" s="1" t="s">
        <v>4123</v>
      </c>
      <c r="P1796" s="1">
        <v>0</v>
      </c>
      <c r="R1796" s="3" t="s">
        <v>4124</v>
      </c>
    </row>
    <row r="1797" customHeight="1" spans="1:18">
      <c r="A1797" s="1" t="s">
        <v>4125</v>
      </c>
      <c r="B1797" s="3" t="s">
        <v>4126</v>
      </c>
      <c r="C1797" s="4">
        <v>4573349</v>
      </c>
      <c r="D1797" s="5">
        <v>4184614.34</v>
      </c>
      <c r="E1797" s="4">
        <v>8.5</v>
      </c>
      <c r="F1797" s="5">
        <v>4184614.34</v>
      </c>
      <c r="G1797" s="5">
        <f>100-100*F1797/C1797</f>
        <v>8.49999989067094</v>
      </c>
      <c r="H1797" s="1">
        <v>96</v>
      </c>
      <c r="I1797" s="6">
        <v>45030</v>
      </c>
      <c r="J1797" s="13" t="s">
        <v>4127</v>
      </c>
      <c r="K1797" s="1" t="s">
        <v>1265</v>
      </c>
      <c r="L1797" s="1" t="str">
        <f>_xlfn.DISPIMG("ID_01315B4004604629A04B66E25E12AD8E",1)</f>
        <v>=DISPIMG("ID_01315B4004604629A04B66E25E12AD8E",1)</v>
      </c>
      <c r="M1797" s="19" t="s">
        <v>3544</v>
      </c>
      <c r="N1797" s="20" t="s">
        <v>657</v>
      </c>
      <c r="O1797" s="9" t="s">
        <v>645</v>
      </c>
      <c r="P1797" s="9">
        <v>0</v>
      </c>
      <c r="Q1797" s="9"/>
      <c r="R1797" s="3" t="s">
        <v>4128</v>
      </c>
    </row>
    <row r="1798" hidden="1" customHeight="1" spans="1:19">
      <c r="A1798" s="1" t="s">
        <v>3951</v>
      </c>
      <c r="B1798" s="3" t="s">
        <v>4129</v>
      </c>
      <c r="H1798" s="1">
        <v>4</v>
      </c>
      <c r="I1798" s="6">
        <v>45030</v>
      </c>
      <c r="J1798" s="13" t="s">
        <v>4130</v>
      </c>
      <c r="K1798" s="1" t="s">
        <v>1320</v>
      </c>
      <c r="N1798" s="8"/>
      <c r="R1798" s="1"/>
      <c r="S1798" s="1">
        <v>1</v>
      </c>
    </row>
    <row r="1799" customHeight="1" spans="1:18">
      <c r="A1799" s="1" t="s">
        <v>4131</v>
      </c>
      <c r="B1799" s="3" t="s">
        <v>4132</v>
      </c>
      <c r="C1799" s="4">
        <v>6212374</v>
      </c>
      <c r="D1799" s="5">
        <v>5908112.78</v>
      </c>
      <c r="E1799" s="4">
        <v>5.4</v>
      </c>
      <c r="F1799" s="5">
        <v>5908112.78</v>
      </c>
      <c r="G1799" s="5">
        <f>100-100*F1799/C1799</f>
        <v>4.89766424236532</v>
      </c>
      <c r="H1799" s="1">
        <v>26</v>
      </c>
      <c r="I1799" s="6">
        <v>45033</v>
      </c>
      <c r="J1799" s="13" t="s">
        <v>4133</v>
      </c>
      <c r="K1799" s="1" t="s">
        <v>1320</v>
      </c>
      <c r="L1799" s="1" t="str">
        <f>_xlfn.DISPIMG("ID_FA5B03AC1FB94FAB971DA273723D3D29",1)</f>
        <v>=DISPIMG("ID_FA5B03AC1FB94FAB971DA273723D3D29",1)</v>
      </c>
      <c r="M1799" s="19" t="s">
        <v>3602</v>
      </c>
      <c r="N1799" s="26" t="s">
        <v>4134</v>
      </c>
      <c r="O1799" s="1" t="s">
        <v>4123</v>
      </c>
      <c r="P1799" s="1">
        <v>0</v>
      </c>
      <c r="R1799" s="3" t="s">
        <v>4135</v>
      </c>
    </row>
    <row r="1800" hidden="1" customHeight="1" spans="1:19">
      <c r="A1800" s="1" t="s">
        <v>4136</v>
      </c>
      <c r="B1800" s="3" t="s">
        <v>4137</v>
      </c>
      <c r="H1800" s="1">
        <v>3</v>
      </c>
      <c r="I1800" s="6">
        <v>45033</v>
      </c>
      <c r="J1800" s="13" t="s">
        <v>4138</v>
      </c>
      <c r="K1800" s="1" t="s">
        <v>1320</v>
      </c>
      <c r="N1800" s="8"/>
      <c r="R1800" s="1"/>
      <c r="S1800" s="1">
        <v>1</v>
      </c>
    </row>
    <row r="1801" hidden="1" customHeight="1" spans="1:19">
      <c r="A1801" s="1" t="s">
        <v>4139</v>
      </c>
      <c r="B1801" s="3" t="s">
        <v>4140</v>
      </c>
      <c r="H1801" s="1">
        <v>5</v>
      </c>
      <c r="I1801" s="6">
        <v>45033</v>
      </c>
      <c r="J1801" s="13" t="s">
        <v>4141</v>
      </c>
      <c r="K1801" s="1" t="s">
        <v>20</v>
      </c>
      <c r="N1801" s="8"/>
      <c r="R1801" s="1"/>
      <c r="S1801" s="1">
        <v>1</v>
      </c>
    </row>
    <row r="1802" customHeight="1" spans="1:18">
      <c r="A1802" s="1" t="s">
        <v>4142</v>
      </c>
      <c r="B1802" s="3" t="s">
        <v>4143</v>
      </c>
      <c r="C1802" s="4">
        <v>14202627</v>
      </c>
      <c r="D1802" s="5">
        <v>12560756.38</v>
      </c>
      <c r="E1802" s="4">
        <v>12.5</v>
      </c>
      <c r="F1802" s="5">
        <v>12560756.38</v>
      </c>
      <c r="G1802" s="5">
        <f>100-100*F1802/C1802</f>
        <v>11.5603304937882</v>
      </c>
      <c r="H1802" s="1">
        <v>267</v>
      </c>
      <c r="I1802" s="6">
        <v>45034</v>
      </c>
      <c r="J1802" s="13" t="s">
        <v>4144</v>
      </c>
      <c r="K1802" s="1" t="s">
        <v>1265</v>
      </c>
      <c r="L1802" s="1" t="str">
        <f>_xlfn.DISPIMG("ID_FECD66517D6A4F9EB72BF93B2A8F6AF0",1)</f>
        <v>=DISPIMG("ID_FECD66517D6A4F9EB72BF93B2A8F6AF0",1)</v>
      </c>
      <c r="M1802" s="19" t="s">
        <v>4145</v>
      </c>
      <c r="N1802" s="20" t="s">
        <v>657</v>
      </c>
      <c r="O1802" s="9" t="s">
        <v>645</v>
      </c>
      <c r="P1802" s="9">
        <v>0</v>
      </c>
      <c r="Q1802" s="9"/>
      <c r="R1802" s="3" t="s">
        <v>4146</v>
      </c>
    </row>
    <row r="1803" hidden="1" customHeight="1" spans="1:19">
      <c r="A1803" s="1" t="s">
        <v>4147</v>
      </c>
      <c r="B1803" s="3" t="s">
        <v>4148</v>
      </c>
      <c r="H1803" s="1">
        <v>6</v>
      </c>
      <c r="I1803" s="6">
        <v>45034</v>
      </c>
      <c r="J1803" s="13" t="s">
        <v>4149</v>
      </c>
      <c r="K1803" s="1" t="s">
        <v>576</v>
      </c>
      <c r="N1803" s="8"/>
      <c r="R1803" s="1"/>
      <c r="S1803" s="1">
        <v>1</v>
      </c>
    </row>
    <row r="1804" customHeight="1" spans="1:18">
      <c r="A1804" s="1" t="s">
        <v>4150</v>
      </c>
      <c r="B1804" s="3" t="s">
        <v>4151</v>
      </c>
      <c r="C1804" s="4">
        <v>8159000</v>
      </c>
      <c r="D1804" s="5">
        <v>7502981</v>
      </c>
      <c r="E1804" s="4">
        <v>8.1</v>
      </c>
      <c r="F1804" s="5">
        <v>7502981</v>
      </c>
      <c r="G1804" s="5">
        <f>100-100*F1804/C1804</f>
        <v>8.04043387670058</v>
      </c>
      <c r="H1804" s="1">
        <v>362</v>
      </c>
      <c r="I1804" s="6">
        <v>45035</v>
      </c>
      <c r="J1804" s="13" t="s">
        <v>4152</v>
      </c>
      <c r="K1804" s="1" t="s">
        <v>1265</v>
      </c>
      <c r="L1804" s="1" t="str">
        <f>_xlfn.DISPIMG("ID_5F49EAAFEBB4440E868D19E365956A2E",1)</f>
        <v>=DISPIMG("ID_5F49EAAFEBB4440E868D19E365956A2E",1)</v>
      </c>
      <c r="M1804" s="19" t="s">
        <v>3544</v>
      </c>
      <c r="N1804" s="20" t="s">
        <v>657</v>
      </c>
      <c r="O1804" s="9" t="s">
        <v>645</v>
      </c>
      <c r="P1804" s="9">
        <v>0</v>
      </c>
      <c r="Q1804" s="9"/>
      <c r="R1804" s="3" t="s">
        <v>4153</v>
      </c>
    </row>
    <row r="1805" hidden="1" customHeight="1" spans="1:19">
      <c r="A1805" s="1" t="s">
        <v>4154</v>
      </c>
      <c r="B1805" s="3" t="s">
        <v>4155</v>
      </c>
      <c r="C1805" s="4">
        <v>1670000</v>
      </c>
      <c r="D1805" s="5">
        <v>1670000</v>
      </c>
      <c r="F1805" s="5">
        <v>1670000</v>
      </c>
      <c r="H1805" s="1">
        <v>3</v>
      </c>
      <c r="I1805" s="6">
        <v>45035</v>
      </c>
      <c r="J1805" s="13" t="s">
        <v>4156</v>
      </c>
      <c r="K1805" s="1" t="s">
        <v>1320</v>
      </c>
      <c r="N1805" s="8"/>
      <c r="R1805" s="1"/>
      <c r="S1805" s="1">
        <v>1</v>
      </c>
    </row>
    <row r="1806" hidden="1" customHeight="1" spans="1:19">
      <c r="A1806" s="1" t="s">
        <v>4157</v>
      </c>
      <c r="B1806" s="3" t="s">
        <v>4158</v>
      </c>
      <c r="H1806" s="1">
        <v>36</v>
      </c>
      <c r="I1806" s="6">
        <v>45035</v>
      </c>
      <c r="J1806" s="13" t="s">
        <v>4159</v>
      </c>
      <c r="K1806" s="1" t="s">
        <v>576</v>
      </c>
      <c r="N1806" s="8"/>
      <c r="R1806" s="1"/>
      <c r="S1806" s="1">
        <v>1</v>
      </c>
    </row>
    <row r="1807" hidden="1" customHeight="1" spans="1:19">
      <c r="A1807" s="1" t="s">
        <v>4160</v>
      </c>
      <c r="B1807" s="3" t="s">
        <v>4161</v>
      </c>
      <c r="H1807" s="1">
        <v>92</v>
      </c>
      <c r="I1807" s="6">
        <v>45035</v>
      </c>
      <c r="J1807" s="13" t="s">
        <v>4162</v>
      </c>
      <c r="K1807" s="1" t="s">
        <v>1265</v>
      </c>
      <c r="N1807" s="8"/>
      <c r="R1807" s="1"/>
      <c r="S1807" s="1">
        <v>1</v>
      </c>
    </row>
    <row r="1808" hidden="1" customHeight="1" spans="1:19">
      <c r="A1808" s="1" t="s">
        <v>4163</v>
      </c>
      <c r="B1808" s="3" t="s">
        <v>4164</v>
      </c>
      <c r="H1808" s="1">
        <v>3</v>
      </c>
      <c r="I1808" s="6">
        <v>45035</v>
      </c>
      <c r="J1808" s="13" t="s">
        <v>4165</v>
      </c>
      <c r="K1808" s="1" t="s">
        <v>1320</v>
      </c>
      <c r="N1808" s="8"/>
      <c r="R1808" s="1"/>
      <c r="S1808" s="1">
        <v>1</v>
      </c>
    </row>
    <row r="1809" customHeight="1" spans="1:18">
      <c r="A1809" s="1" t="s">
        <v>4166</v>
      </c>
      <c r="B1809" s="3" t="s">
        <v>4167</v>
      </c>
      <c r="C1809" s="4">
        <v>5723027</v>
      </c>
      <c r="D1809" s="5">
        <v>5322415.11</v>
      </c>
      <c r="E1809" s="4">
        <v>7</v>
      </c>
      <c r="F1809" s="5">
        <v>5322415.11</v>
      </c>
      <c r="G1809" s="5">
        <f>100-100*F1809/C1809</f>
        <v>6.99999999999999</v>
      </c>
      <c r="H1809" s="1">
        <v>159</v>
      </c>
      <c r="I1809" s="6">
        <v>45036</v>
      </c>
      <c r="J1809" s="13" t="s">
        <v>4168</v>
      </c>
      <c r="K1809" s="1" t="s">
        <v>20</v>
      </c>
      <c r="L1809" s="1" t="str">
        <f>_xlfn.DISPIMG("ID_5E1A6BEA1E3B425EB35ECC6E47AF817B",1)</f>
        <v>=DISPIMG("ID_5E1A6BEA1E3B425EB35ECC6E47AF817B",1)</v>
      </c>
      <c r="M1809" s="19" t="s">
        <v>3573</v>
      </c>
      <c r="N1809" s="20" t="s">
        <v>644</v>
      </c>
      <c r="O1809" s="9" t="s">
        <v>645</v>
      </c>
      <c r="P1809" s="9">
        <v>0</v>
      </c>
      <c r="Q1809" s="9"/>
      <c r="R1809" s="3" t="s">
        <v>4169</v>
      </c>
    </row>
    <row r="1810" customHeight="1" spans="1:18">
      <c r="A1810" s="1" t="s">
        <v>4170</v>
      </c>
      <c r="B1810" s="3" t="s">
        <v>4171</v>
      </c>
      <c r="C1810" s="4">
        <v>27945207</v>
      </c>
      <c r="D1810" s="5">
        <v>26268494.58</v>
      </c>
      <c r="E1810" s="4">
        <v>6</v>
      </c>
      <c r="F1810" s="5">
        <v>26268494.58</v>
      </c>
      <c r="G1810" s="5">
        <f>100-100*F1810/C1810</f>
        <v>6</v>
      </c>
      <c r="H1810" s="1">
        <v>270</v>
      </c>
      <c r="I1810" s="6">
        <v>45036</v>
      </c>
      <c r="J1810" s="13" t="s">
        <v>4172</v>
      </c>
      <c r="K1810" s="1" t="s">
        <v>502</v>
      </c>
      <c r="L1810" s="1" t="str">
        <f>_xlfn.DISPIMG("ID_941ABA42FED04D7FA9CD6098367FFDBC",1)</f>
        <v>=DISPIMG("ID_941ABA42FED04D7FA9CD6098367FFDBC",1)</v>
      </c>
      <c r="M1810" s="19" t="s">
        <v>3544</v>
      </c>
      <c r="N1810" s="20" t="s">
        <v>657</v>
      </c>
      <c r="O1810" s="9" t="s">
        <v>671</v>
      </c>
      <c r="P1810" s="9">
        <v>0</v>
      </c>
      <c r="Q1810" s="9"/>
      <c r="R1810" s="3" t="s">
        <v>4173</v>
      </c>
    </row>
    <row r="1811" customHeight="1" spans="1:18">
      <c r="A1811" s="1" t="s">
        <v>4174</v>
      </c>
      <c r="B1811" s="3" t="s">
        <v>4175</v>
      </c>
      <c r="C1811" s="4">
        <v>6730783</v>
      </c>
      <c r="D1811" s="5">
        <v>6084627.83</v>
      </c>
      <c r="E1811" s="4">
        <v>9.6</v>
      </c>
      <c r="F1811" s="5">
        <v>6084627.83</v>
      </c>
      <c r="G1811" s="5">
        <f>100-100*F1811/C1811</f>
        <v>9.60000002971422</v>
      </c>
      <c r="H1811" s="1">
        <v>194</v>
      </c>
      <c r="I1811" s="6">
        <v>45036</v>
      </c>
      <c r="J1811" s="13" t="s">
        <v>4176</v>
      </c>
      <c r="K1811" s="1" t="s">
        <v>502</v>
      </c>
      <c r="L1811" s="1" t="str">
        <f>_xlfn.DISPIMG("ID_B0A396B117B54241ACC33854A70FBAB5",1)</f>
        <v>=DISPIMG("ID_B0A396B117B54241ACC33854A70FBAB5",1)</v>
      </c>
      <c r="M1811" s="19" t="s">
        <v>3544</v>
      </c>
      <c r="N1811" s="20" t="s">
        <v>657</v>
      </c>
      <c r="O1811" s="9" t="s">
        <v>645</v>
      </c>
      <c r="P1811" s="9">
        <v>0</v>
      </c>
      <c r="Q1811" s="9"/>
      <c r="R1811" s="3" t="s">
        <v>4177</v>
      </c>
    </row>
    <row r="1812" customHeight="1" spans="1:18">
      <c r="A1812" s="1" t="s">
        <v>4178</v>
      </c>
      <c r="B1812" s="3" t="s">
        <v>4179</v>
      </c>
      <c r="C1812" s="4">
        <v>9493303</v>
      </c>
      <c r="D1812" s="5">
        <v>8750655.32</v>
      </c>
      <c r="E1812" s="4">
        <v>8</v>
      </c>
      <c r="F1812" s="5">
        <v>8750655.32</v>
      </c>
      <c r="G1812" s="5">
        <f>100-100*F1812/C1812</f>
        <v>7.82285870365668</v>
      </c>
      <c r="H1812" s="1">
        <v>134</v>
      </c>
      <c r="I1812" s="6">
        <v>45036</v>
      </c>
      <c r="J1812" s="13" t="s">
        <v>4180</v>
      </c>
      <c r="K1812" s="1" t="s">
        <v>1320</v>
      </c>
      <c r="L1812" s="1" t="str">
        <f>_xlfn.DISPIMG("ID_B29AFC8F0D98416EB14C4049F7A4ACD8",1)</f>
        <v>=DISPIMG("ID_B29AFC8F0D98416EB14C4049F7A4ACD8",1)</v>
      </c>
      <c r="M1812" s="19" t="s">
        <v>3753</v>
      </c>
      <c r="N1812" s="20" t="s">
        <v>644</v>
      </c>
      <c r="O1812" s="9" t="s">
        <v>645</v>
      </c>
      <c r="P1812" s="9">
        <v>0</v>
      </c>
      <c r="Q1812" s="9"/>
      <c r="R1812" s="3" t="s">
        <v>4181</v>
      </c>
    </row>
    <row r="1813" hidden="1" customHeight="1" spans="1:19">
      <c r="A1813" s="1" t="s">
        <v>4182</v>
      </c>
      <c r="B1813" s="3" t="s">
        <v>4183</v>
      </c>
      <c r="H1813" s="1">
        <v>23</v>
      </c>
      <c r="I1813" s="6">
        <v>45036</v>
      </c>
      <c r="J1813" s="13" t="s">
        <v>4184</v>
      </c>
      <c r="K1813" s="1" t="s">
        <v>3540</v>
      </c>
      <c r="N1813" s="8"/>
      <c r="R1813" s="1"/>
      <c r="S1813" s="1">
        <v>1</v>
      </c>
    </row>
    <row r="1814" hidden="1" customHeight="1" spans="1:19">
      <c r="A1814" s="1" t="s">
        <v>4185</v>
      </c>
      <c r="B1814" s="3" t="s">
        <v>4186</v>
      </c>
      <c r="H1814" s="1">
        <v>75</v>
      </c>
      <c r="I1814" s="6">
        <v>45036</v>
      </c>
      <c r="J1814" s="13" t="s">
        <v>4187</v>
      </c>
      <c r="K1814" s="1" t="s">
        <v>1265</v>
      </c>
      <c r="N1814" s="8"/>
      <c r="R1814" s="1"/>
      <c r="S1814" s="1">
        <v>1</v>
      </c>
    </row>
    <row r="1815" customHeight="1" spans="1:18">
      <c r="A1815" s="1" t="s">
        <v>4188</v>
      </c>
      <c r="B1815" s="3" t="s">
        <v>4189</v>
      </c>
      <c r="C1815" s="4">
        <v>13838447</v>
      </c>
      <c r="D1815" s="5">
        <v>12723679.9</v>
      </c>
      <c r="E1815" s="4">
        <v>8.9</v>
      </c>
      <c r="F1815" s="5">
        <v>12723679.9</v>
      </c>
      <c r="G1815" s="5">
        <f>100-100*F1815/C1815</f>
        <v>8.05557950252654</v>
      </c>
      <c r="H1815" s="1">
        <v>263</v>
      </c>
      <c r="I1815" s="6">
        <v>45037</v>
      </c>
      <c r="J1815" s="13" t="s">
        <v>4190</v>
      </c>
      <c r="K1815" s="1" t="s">
        <v>1265</v>
      </c>
      <c r="L1815" s="1" t="str">
        <f>_xlfn.DISPIMG("ID_0A0423CAB6B347B794E5CA39B6B43858",1)</f>
        <v>=DISPIMG("ID_0A0423CAB6B347B794E5CA39B6B43858",1)</v>
      </c>
      <c r="M1815" s="19" t="s">
        <v>3544</v>
      </c>
      <c r="N1815" s="20" t="s">
        <v>657</v>
      </c>
      <c r="O1815" s="9" t="s">
        <v>645</v>
      </c>
      <c r="P1815" s="9">
        <v>0</v>
      </c>
      <c r="Q1815" s="9"/>
      <c r="R1815" s="3" t="s">
        <v>4191</v>
      </c>
    </row>
    <row r="1816" hidden="1" customHeight="1" spans="1:19">
      <c r="A1816" s="1" t="s">
        <v>4192</v>
      </c>
      <c r="B1816" s="3" t="s">
        <v>4193</v>
      </c>
      <c r="H1816" s="1">
        <v>4</v>
      </c>
      <c r="I1816" s="6">
        <v>45037</v>
      </c>
      <c r="J1816" s="13" t="s">
        <v>4194</v>
      </c>
      <c r="K1816" s="1" t="s">
        <v>20</v>
      </c>
      <c r="N1816" s="8"/>
      <c r="R1816" s="1"/>
      <c r="S1816" s="1">
        <v>1</v>
      </c>
    </row>
    <row r="1817" hidden="1" customHeight="1" spans="1:19">
      <c r="A1817" s="1" t="s">
        <v>4195</v>
      </c>
      <c r="B1817" s="3" t="s">
        <v>4196</v>
      </c>
      <c r="H1817" s="1">
        <v>3</v>
      </c>
      <c r="I1817" s="6">
        <v>45037</v>
      </c>
      <c r="J1817" s="13" t="s">
        <v>4197</v>
      </c>
      <c r="K1817" s="1" t="s">
        <v>20</v>
      </c>
      <c r="N1817" s="8"/>
      <c r="R1817" s="1"/>
      <c r="S1817" s="1">
        <v>1</v>
      </c>
    </row>
    <row r="1818" hidden="1" customHeight="1" spans="1:19">
      <c r="A1818" s="1" t="s">
        <v>4198</v>
      </c>
      <c r="B1818" s="3" t="s">
        <v>4199</v>
      </c>
      <c r="C1818" s="4">
        <v>48004332.29</v>
      </c>
      <c r="D1818" s="5">
        <v>48004332.29</v>
      </c>
      <c r="F1818" s="5">
        <v>48004332.29</v>
      </c>
      <c r="H1818" s="1">
        <v>29</v>
      </c>
      <c r="I1818" s="6">
        <v>45039</v>
      </c>
      <c r="J1818" s="13" t="s">
        <v>4200</v>
      </c>
      <c r="K1818" s="1" t="s">
        <v>562</v>
      </c>
      <c r="N1818" s="8"/>
      <c r="R1818" s="1"/>
      <c r="S1818" s="1">
        <v>1</v>
      </c>
    </row>
    <row r="1819" customHeight="1" spans="1:18">
      <c r="A1819" s="1" t="s">
        <v>4201</v>
      </c>
      <c r="B1819" s="3" t="s">
        <v>4202</v>
      </c>
      <c r="C1819" s="4">
        <v>18100978</v>
      </c>
      <c r="D1819" s="5">
        <v>16756084.66</v>
      </c>
      <c r="E1819" s="4">
        <v>8.4</v>
      </c>
      <c r="F1819" s="5">
        <v>16756084.66</v>
      </c>
      <c r="G1819" s="5">
        <f>100-100*F1819/C1819</f>
        <v>7.42994848123676</v>
      </c>
      <c r="H1819" s="1">
        <v>281</v>
      </c>
      <c r="I1819" s="6">
        <v>45040</v>
      </c>
      <c r="J1819" s="13" t="s">
        <v>4203</v>
      </c>
      <c r="K1819" s="1" t="s">
        <v>1265</v>
      </c>
      <c r="L1819" s="1" t="str">
        <f>_xlfn.DISPIMG("ID_FDF22F83D35D4232A05B92E4722ADDA7",1)</f>
        <v>=DISPIMG("ID_FDF22F83D35D4232A05B92E4722ADDA7",1)</v>
      </c>
      <c r="M1819" s="19" t="s">
        <v>3544</v>
      </c>
      <c r="N1819" s="20" t="s">
        <v>657</v>
      </c>
      <c r="O1819" s="9" t="s">
        <v>645</v>
      </c>
      <c r="P1819" s="9">
        <v>0</v>
      </c>
      <c r="Q1819" s="9"/>
      <c r="R1819" s="3" t="s">
        <v>4204</v>
      </c>
    </row>
    <row r="1820" hidden="1" customHeight="1" spans="1:19">
      <c r="A1820" s="1" t="s">
        <v>4205</v>
      </c>
      <c r="B1820" s="3" t="s">
        <v>4206</v>
      </c>
      <c r="H1820" s="1">
        <v>78</v>
      </c>
      <c r="I1820" s="6">
        <v>45040</v>
      </c>
      <c r="J1820" s="13" t="s">
        <v>4207</v>
      </c>
      <c r="K1820" s="1" t="s">
        <v>1265</v>
      </c>
      <c r="N1820" s="8"/>
      <c r="R1820" s="1"/>
      <c r="S1820" s="1">
        <v>1</v>
      </c>
    </row>
    <row r="1821" customHeight="1" spans="1:18">
      <c r="A1821" s="1" t="s">
        <v>4208</v>
      </c>
      <c r="B1821" s="3" t="s">
        <v>4209</v>
      </c>
      <c r="C1821" s="4">
        <v>5098905</v>
      </c>
      <c r="D1821" s="5">
        <v>4762376.8</v>
      </c>
      <c r="E1821" s="4">
        <v>6.6</v>
      </c>
      <c r="F1821" s="5">
        <v>4762376.8</v>
      </c>
      <c r="G1821" s="5">
        <f>100-100*F1821/C1821</f>
        <v>6.60000921766536</v>
      </c>
      <c r="H1821" s="1">
        <v>167</v>
      </c>
      <c r="I1821" s="6">
        <v>45041</v>
      </c>
      <c r="J1821" s="13" t="s">
        <v>4210</v>
      </c>
      <c r="K1821" s="1" t="s">
        <v>502</v>
      </c>
      <c r="L1821" s="1" t="str">
        <f>_xlfn.DISPIMG("ID_FDF22F83D35D4232A05B92E4722ADDA7",1)</f>
        <v>=DISPIMG("ID_FDF22F83D35D4232A05B92E4722ADDA7",1)</v>
      </c>
      <c r="M1821" s="19" t="s">
        <v>3544</v>
      </c>
      <c r="N1821" s="20" t="s">
        <v>657</v>
      </c>
      <c r="O1821" s="9" t="s">
        <v>645</v>
      </c>
      <c r="P1821" s="9">
        <v>0</v>
      </c>
      <c r="Q1821" s="9"/>
      <c r="R1821" s="3" t="s">
        <v>4211</v>
      </c>
    </row>
    <row r="1822" customHeight="1" spans="1:18">
      <c r="A1822" s="1" t="s">
        <v>4212</v>
      </c>
      <c r="B1822" s="3" t="s">
        <v>4213</v>
      </c>
      <c r="C1822" s="4">
        <v>1972792</v>
      </c>
      <c r="D1822" s="5">
        <v>1832723.77</v>
      </c>
      <c r="E1822" s="4">
        <v>7.1</v>
      </c>
      <c r="F1822" s="5">
        <v>1832723.77</v>
      </c>
      <c r="G1822" s="5">
        <f>100-100*F1822/C1822</f>
        <v>7.09999989862084</v>
      </c>
      <c r="H1822" s="1">
        <v>61</v>
      </c>
      <c r="I1822" s="6">
        <v>45041</v>
      </c>
      <c r="J1822" s="13" t="s">
        <v>4214</v>
      </c>
      <c r="K1822" s="1" t="s">
        <v>502</v>
      </c>
      <c r="L1822" s="1" t="str">
        <f>_xlfn.DISPIMG("ID_FDF22F83D35D4232A05B92E4722ADDA7",1)</f>
        <v>=DISPIMG("ID_FDF22F83D35D4232A05B92E4722ADDA7",1)</v>
      </c>
      <c r="M1822" s="19" t="s">
        <v>3544</v>
      </c>
      <c r="N1822" s="20" t="s">
        <v>657</v>
      </c>
      <c r="O1822" s="9" t="s">
        <v>645</v>
      </c>
      <c r="P1822" s="9">
        <v>0</v>
      </c>
      <c r="Q1822" s="9"/>
      <c r="R1822" s="3" t="s">
        <v>4215</v>
      </c>
    </row>
    <row r="1823" customHeight="1" spans="1:18">
      <c r="A1823" s="1" t="s">
        <v>4216</v>
      </c>
      <c r="B1823" s="3" t="s">
        <v>4217</v>
      </c>
      <c r="C1823" s="4">
        <v>9031999</v>
      </c>
      <c r="D1823" s="5">
        <v>8137568.04</v>
      </c>
      <c r="E1823" s="4">
        <v>10.2</v>
      </c>
      <c r="F1823" s="5">
        <v>8137568.04</v>
      </c>
      <c r="G1823" s="5">
        <f>100-100*F1823/C1823</f>
        <v>9.90291252246595</v>
      </c>
      <c r="H1823" s="1">
        <v>218</v>
      </c>
      <c r="I1823" s="6">
        <v>45041</v>
      </c>
      <c r="J1823" s="13" t="s">
        <v>4218</v>
      </c>
      <c r="K1823" s="1" t="s">
        <v>1265</v>
      </c>
      <c r="L1823" s="1" t="str">
        <f>_xlfn.DISPIMG("ID_0E9C34A8C94D460B90ED438F66D123B1",1)</f>
        <v>=DISPIMG("ID_0E9C34A8C94D460B90ED438F66D123B1",1)</v>
      </c>
      <c r="M1823" s="19" t="s">
        <v>3544</v>
      </c>
      <c r="N1823" s="20" t="s">
        <v>657</v>
      </c>
      <c r="O1823" s="9" t="s">
        <v>645</v>
      </c>
      <c r="P1823" s="9">
        <v>0</v>
      </c>
      <c r="Q1823" s="9"/>
      <c r="R1823" s="3" t="s">
        <v>4219</v>
      </c>
    </row>
    <row r="1824" hidden="1" customHeight="1" spans="1:19">
      <c r="A1824" s="1" t="s">
        <v>4220</v>
      </c>
      <c r="B1824" s="3" t="s">
        <v>4221</v>
      </c>
      <c r="C1824" s="4">
        <v>6085608</v>
      </c>
      <c r="D1824" s="5">
        <v>6085608</v>
      </c>
      <c r="F1824" s="5">
        <v>6085608</v>
      </c>
      <c r="H1824" s="1">
        <v>51</v>
      </c>
      <c r="I1824" s="6">
        <v>45041</v>
      </c>
      <c r="J1824" s="13" t="s">
        <v>4222</v>
      </c>
      <c r="K1824" s="1">
        <v>6</v>
      </c>
      <c r="N1824" s="8"/>
      <c r="R1824" s="1"/>
      <c r="S1824" s="1">
        <v>1</v>
      </c>
    </row>
    <row r="1825" hidden="1" customHeight="1" spans="1:19">
      <c r="A1825" s="1" t="s">
        <v>4198</v>
      </c>
      <c r="B1825" s="3" t="s">
        <v>4223</v>
      </c>
      <c r="C1825" s="4">
        <v>1041332</v>
      </c>
      <c r="D1825" s="5">
        <v>1041332</v>
      </c>
      <c r="F1825" s="5">
        <v>1041332</v>
      </c>
      <c r="H1825" s="1">
        <v>8</v>
      </c>
      <c r="I1825" s="6">
        <v>45041</v>
      </c>
      <c r="J1825" s="13" t="s">
        <v>4224</v>
      </c>
      <c r="K1825" s="1" t="s">
        <v>562</v>
      </c>
      <c r="N1825" s="8"/>
      <c r="R1825" s="1"/>
      <c r="S1825" s="1">
        <v>1</v>
      </c>
    </row>
    <row r="1826" hidden="1" customHeight="1" spans="1:19">
      <c r="A1826" s="1" t="s">
        <v>4225</v>
      </c>
      <c r="B1826" s="3" t="s">
        <v>4226</v>
      </c>
      <c r="H1826" s="1">
        <v>10</v>
      </c>
      <c r="I1826" s="6">
        <v>45041</v>
      </c>
      <c r="J1826" s="13" t="s">
        <v>4227</v>
      </c>
      <c r="K1826" s="1" t="s">
        <v>1265</v>
      </c>
      <c r="N1826" s="8"/>
      <c r="R1826" s="1"/>
      <c r="S1826" s="1">
        <v>1</v>
      </c>
    </row>
    <row r="1827" hidden="1" customHeight="1" spans="1:19">
      <c r="A1827" s="1" t="s">
        <v>4228</v>
      </c>
      <c r="B1827" s="3" t="s">
        <v>4229</v>
      </c>
      <c r="C1827" s="4">
        <v>278486450.52</v>
      </c>
      <c r="D1827" s="5">
        <v>278486450.52</v>
      </c>
      <c r="F1827" s="5">
        <v>278486450.52</v>
      </c>
      <c r="H1827" s="1">
        <v>65</v>
      </c>
      <c r="I1827" s="6">
        <v>45041</v>
      </c>
      <c r="J1827" s="13" t="s">
        <v>4230</v>
      </c>
      <c r="K1827" s="1" t="s">
        <v>562</v>
      </c>
      <c r="N1827" s="8"/>
      <c r="R1827" s="1"/>
      <c r="S1827" s="1">
        <v>1</v>
      </c>
    </row>
    <row r="1828" hidden="1" customHeight="1" spans="1:19">
      <c r="A1828" s="1" t="s">
        <v>4231</v>
      </c>
      <c r="B1828" s="3" t="s">
        <v>4232</v>
      </c>
      <c r="H1828" s="1">
        <v>10</v>
      </c>
      <c r="I1828" s="6">
        <v>45041</v>
      </c>
      <c r="J1828" s="13" t="s">
        <v>4233</v>
      </c>
      <c r="K1828" s="1" t="s">
        <v>1265</v>
      </c>
      <c r="N1828" s="8"/>
      <c r="R1828" s="1"/>
      <c r="S1828" s="1">
        <v>1</v>
      </c>
    </row>
    <row r="1829" hidden="1" customHeight="1" spans="1:19">
      <c r="A1829" s="1" t="s">
        <v>4228</v>
      </c>
      <c r="B1829" s="3" t="s">
        <v>4234</v>
      </c>
      <c r="C1829" s="4">
        <v>6774143.67</v>
      </c>
      <c r="D1829" s="5">
        <v>6774143.67</v>
      </c>
      <c r="F1829" s="5">
        <v>6774143.67</v>
      </c>
      <c r="H1829" s="1">
        <v>5</v>
      </c>
      <c r="I1829" s="6">
        <v>45041</v>
      </c>
      <c r="J1829" s="13" t="s">
        <v>4235</v>
      </c>
      <c r="K1829" s="1" t="s">
        <v>562</v>
      </c>
      <c r="N1829" s="8"/>
      <c r="R1829" s="1"/>
      <c r="S1829" s="1">
        <v>1</v>
      </c>
    </row>
    <row r="1830" customHeight="1" spans="1:18">
      <c r="A1830" s="1" t="s">
        <v>4236</v>
      </c>
      <c r="B1830" s="3" t="s">
        <v>4237</v>
      </c>
      <c r="C1830" s="4">
        <v>7177770</v>
      </c>
      <c r="D1830" s="5">
        <v>6677962.59</v>
      </c>
      <c r="E1830" s="4">
        <v>7.7</v>
      </c>
      <c r="F1830" s="5">
        <v>6677962.59</v>
      </c>
      <c r="G1830" s="5">
        <f>100-100*F1830/C1830</f>
        <v>6.96326867536854</v>
      </c>
      <c r="H1830" s="1">
        <v>198</v>
      </c>
      <c r="I1830" s="6">
        <v>45042</v>
      </c>
      <c r="J1830" s="13" t="s">
        <v>4238</v>
      </c>
      <c r="K1830" s="1" t="s">
        <v>1265</v>
      </c>
      <c r="L1830" s="1" t="str">
        <f>_xlfn.DISPIMG("ID_0E9C34A8C94D460B90ED438F66D123B1",1)</f>
        <v>=DISPIMG("ID_0E9C34A8C94D460B90ED438F66D123B1",1)</v>
      </c>
      <c r="M1830" s="19" t="s">
        <v>3544</v>
      </c>
      <c r="N1830" s="20" t="s">
        <v>657</v>
      </c>
      <c r="O1830" s="9" t="s">
        <v>645</v>
      </c>
      <c r="P1830" s="9">
        <v>0</v>
      </c>
      <c r="Q1830" s="9"/>
      <c r="R1830" s="3" t="s">
        <v>4239</v>
      </c>
    </row>
    <row r="1831" hidden="1" customHeight="1" spans="1:19">
      <c r="A1831" s="1" t="s">
        <v>4240</v>
      </c>
      <c r="B1831" s="3" t="s">
        <v>4241</v>
      </c>
      <c r="H1831" s="1">
        <v>25</v>
      </c>
      <c r="I1831" s="6">
        <v>45042</v>
      </c>
      <c r="J1831" s="13" t="s">
        <v>4242</v>
      </c>
      <c r="K1831" s="1" t="s">
        <v>576</v>
      </c>
      <c r="N1831" s="8"/>
      <c r="R1831" s="1"/>
      <c r="S1831" s="1">
        <v>1</v>
      </c>
    </row>
    <row r="1832" hidden="1" customHeight="1" spans="1:19">
      <c r="A1832" s="1" t="s">
        <v>4243</v>
      </c>
      <c r="B1832" s="3" t="s">
        <v>4244</v>
      </c>
      <c r="H1832" s="1">
        <v>4</v>
      </c>
      <c r="I1832" s="6">
        <v>45042</v>
      </c>
      <c r="J1832" s="13" t="s">
        <v>4245</v>
      </c>
      <c r="K1832" s="1" t="s">
        <v>3095</v>
      </c>
      <c r="N1832" s="8"/>
      <c r="R1832" s="1"/>
      <c r="S1832" s="1">
        <v>1</v>
      </c>
    </row>
    <row r="1833" hidden="1" customHeight="1" spans="1:19">
      <c r="A1833" s="1" t="s">
        <v>4246</v>
      </c>
      <c r="B1833" s="3" t="s">
        <v>4247</v>
      </c>
      <c r="C1833" s="4">
        <v>7518261.27</v>
      </c>
      <c r="D1833" s="5">
        <v>7518261.27</v>
      </c>
      <c r="F1833" s="5">
        <v>7518261.27</v>
      </c>
      <c r="H1833" s="1">
        <v>106</v>
      </c>
      <c r="I1833" s="6">
        <v>45042</v>
      </c>
      <c r="J1833" s="13" t="s">
        <v>4248</v>
      </c>
      <c r="K1833" s="1" t="s">
        <v>576</v>
      </c>
      <c r="N1833" s="8"/>
      <c r="R1833" s="1"/>
      <c r="S1833" s="1">
        <v>1</v>
      </c>
    </row>
    <row r="1834" customHeight="1" spans="1:18">
      <c r="A1834" s="1" t="s">
        <v>4249</v>
      </c>
      <c r="B1834" s="3" t="s">
        <v>4250</v>
      </c>
      <c r="C1834" s="4">
        <v>8161071</v>
      </c>
      <c r="D1834" s="5">
        <v>7287008.1</v>
      </c>
      <c r="E1834" s="4">
        <v>11.6</v>
      </c>
      <c r="F1834" s="5">
        <v>7287008.1</v>
      </c>
      <c r="G1834" s="5">
        <f>100-100*F1834/C1834</f>
        <v>10.7101494399448</v>
      </c>
      <c r="H1834" s="1">
        <v>177</v>
      </c>
      <c r="I1834" s="6">
        <v>45043</v>
      </c>
      <c r="J1834" s="13" t="s">
        <v>4251</v>
      </c>
      <c r="K1834" s="1" t="s">
        <v>1265</v>
      </c>
      <c r="L1834" s="1" t="str">
        <f>_xlfn.DISPIMG("ID_0E9C34A8C94D460B90ED438F66D123B1",1)</f>
        <v>=DISPIMG("ID_0E9C34A8C94D460B90ED438F66D123B1",1)</v>
      </c>
      <c r="M1834" s="19" t="s">
        <v>3544</v>
      </c>
      <c r="N1834" s="20" t="s">
        <v>657</v>
      </c>
      <c r="O1834" s="9" t="s">
        <v>645</v>
      </c>
      <c r="P1834" s="9">
        <v>0</v>
      </c>
      <c r="Q1834" s="9"/>
      <c r="R1834" s="3" t="s">
        <v>4252</v>
      </c>
    </row>
    <row r="1835" customHeight="1" spans="1:18">
      <c r="A1835" s="1" t="s">
        <v>4253</v>
      </c>
      <c r="B1835" s="3" t="s">
        <v>4254</v>
      </c>
      <c r="C1835" s="4">
        <v>20240311</v>
      </c>
      <c r="D1835" s="5">
        <v>18386805.68</v>
      </c>
      <c r="E1835" s="4">
        <v>9.75</v>
      </c>
      <c r="F1835" s="5">
        <v>18386805.68</v>
      </c>
      <c r="G1835" s="5">
        <f>100-100*F1835/C1835</f>
        <v>9.15749426972738</v>
      </c>
      <c r="H1835" s="1">
        <v>6</v>
      </c>
      <c r="I1835" s="6">
        <v>45043</v>
      </c>
      <c r="J1835" s="13" t="s">
        <v>4255</v>
      </c>
      <c r="K1835" s="1" t="s">
        <v>576</v>
      </c>
      <c r="L1835" s="1" t="str">
        <f>_xlfn.DISPIMG("ID_810C6D21E9E94E05851877A7C7B655F3",1)</f>
        <v>=DISPIMG("ID_810C6D21E9E94E05851877A7C7B655F3",1)</v>
      </c>
      <c r="M1835" s="7" t="s">
        <v>4256</v>
      </c>
      <c r="N1835" s="21" t="s">
        <v>4257</v>
      </c>
      <c r="P1835" s="1">
        <v>1</v>
      </c>
      <c r="R1835" s="3" t="s">
        <v>4258</v>
      </c>
    </row>
    <row r="1836" customHeight="1" spans="1:18">
      <c r="A1836" s="1" t="s">
        <v>4259</v>
      </c>
      <c r="B1836" s="3" t="s">
        <v>4260</v>
      </c>
      <c r="C1836" s="4">
        <v>39718749</v>
      </c>
      <c r="D1836" s="5">
        <v>36422092.83</v>
      </c>
      <c r="E1836" s="4">
        <v>8.3</v>
      </c>
      <c r="F1836" s="5">
        <v>36422092.83</v>
      </c>
      <c r="G1836" s="5">
        <f>100-100*F1836/C1836</f>
        <v>8.30000000755311</v>
      </c>
      <c r="H1836" s="1">
        <v>219</v>
      </c>
      <c r="I1836" s="6">
        <v>45043</v>
      </c>
      <c r="J1836" s="13" t="s">
        <v>4261</v>
      </c>
      <c r="K1836" s="1" t="s">
        <v>502</v>
      </c>
      <c r="L1836" s="1" t="str">
        <f>_xlfn.DISPIMG("ID_0E9C34A8C94D460B90ED438F66D123B1",1)</f>
        <v>=DISPIMG("ID_0E9C34A8C94D460B90ED438F66D123B1",1)</v>
      </c>
      <c r="M1836" s="19" t="s">
        <v>3544</v>
      </c>
      <c r="N1836" s="20" t="s">
        <v>657</v>
      </c>
      <c r="O1836" s="1" t="s">
        <v>671</v>
      </c>
      <c r="P1836" s="1">
        <v>0</v>
      </c>
      <c r="R1836" s="3" t="s">
        <v>4262</v>
      </c>
    </row>
    <row r="1837" hidden="1" customHeight="1" spans="1:19">
      <c r="A1837" s="1" t="s">
        <v>4263</v>
      </c>
      <c r="B1837" s="3" t="s">
        <v>4264</v>
      </c>
      <c r="H1837" s="1">
        <v>17</v>
      </c>
      <c r="I1837" s="6">
        <v>45043</v>
      </c>
      <c r="J1837" s="13" t="s">
        <v>4265</v>
      </c>
      <c r="K1837" s="1" t="s">
        <v>20</v>
      </c>
      <c r="N1837" s="8"/>
      <c r="R1837" s="1"/>
      <c r="S1837" s="1">
        <v>1</v>
      </c>
    </row>
    <row r="1838" hidden="1" customHeight="1" spans="1:19">
      <c r="A1838" s="1" t="s">
        <v>4266</v>
      </c>
      <c r="B1838" s="3" t="s">
        <v>4267</v>
      </c>
      <c r="H1838" s="1">
        <v>76</v>
      </c>
      <c r="I1838" s="6">
        <v>45043</v>
      </c>
      <c r="J1838" s="13" t="s">
        <v>4268</v>
      </c>
      <c r="K1838" s="1" t="s">
        <v>1265</v>
      </c>
      <c r="N1838" s="8"/>
      <c r="R1838" s="1"/>
      <c r="S1838" s="1">
        <v>1</v>
      </c>
    </row>
    <row r="1839" customHeight="1" spans="1:18">
      <c r="A1839" s="1" t="s">
        <v>4269</v>
      </c>
      <c r="B1839" s="3" t="s">
        <v>4270</v>
      </c>
      <c r="C1839" s="4">
        <v>33161266</v>
      </c>
      <c r="D1839" s="5">
        <v>30920782.3</v>
      </c>
      <c r="E1839" s="4">
        <v>7.5</v>
      </c>
      <c r="F1839" s="5">
        <v>30920782.3</v>
      </c>
      <c r="G1839" s="5">
        <f>100-100*F1839/C1839</f>
        <v>6.75632739715064</v>
      </c>
      <c r="H1839" s="1">
        <v>204</v>
      </c>
      <c r="I1839" s="6">
        <v>45044</v>
      </c>
      <c r="J1839" s="13" t="s">
        <v>4271</v>
      </c>
      <c r="K1839" s="1" t="s">
        <v>1265</v>
      </c>
      <c r="L1839" s="1" t="str">
        <f>_xlfn.DISPIMG("ID_2C2A56816916427A9E27E8D5FAA3260D",1)</f>
        <v>=DISPIMG("ID_2C2A56816916427A9E27E8D5FAA3260D",1)</v>
      </c>
      <c r="M1839" s="19" t="s">
        <v>3544</v>
      </c>
      <c r="N1839" s="20" t="s">
        <v>657</v>
      </c>
      <c r="O1839" s="9" t="s">
        <v>645</v>
      </c>
      <c r="P1839" s="9">
        <v>0</v>
      </c>
      <c r="Q1839" s="9"/>
      <c r="R1839" s="3" t="s">
        <v>4272</v>
      </c>
    </row>
    <row r="1840" customHeight="1" spans="1:18">
      <c r="A1840" s="1" t="s">
        <v>4273</v>
      </c>
      <c r="B1840" s="3" t="s">
        <v>4274</v>
      </c>
      <c r="C1840" s="4">
        <v>36781389</v>
      </c>
      <c r="D1840" s="5">
        <v>34627243.27</v>
      </c>
      <c r="E1840" s="4">
        <v>6.2</v>
      </c>
      <c r="F1840" s="5">
        <v>34627243.27</v>
      </c>
      <c r="G1840" s="5">
        <f>100-100*F1840/C1840</f>
        <v>5.85661876445175</v>
      </c>
      <c r="H1840" s="1">
        <v>64</v>
      </c>
      <c r="I1840" s="6">
        <v>45044</v>
      </c>
      <c r="J1840" s="13" t="s">
        <v>4275</v>
      </c>
      <c r="K1840" s="1" t="s">
        <v>1265</v>
      </c>
      <c r="L1840" s="1" t="str">
        <f>_xlfn.DISPIMG("ID_2C2A56816916427A9E27E8D5FAA3260D",1)</f>
        <v>=DISPIMG("ID_2C2A56816916427A9E27E8D5FAA3260D",1)</v>
      </c>
      <c r="M1840" s="19" t="s">
        <v>3544</v>
      </c>
      <c r="N1840" s="20" t="s">
        <v>657</v>
      </c>
      <c r="O1840" s="1" t="s">
        <v>4276</v>
      </c>
      <c r="P1840" s="1">
        <v>0</v>
      </c>
      <c r="R1840" s="3" t="s">
        <v>4277</v>
      </c>
    </row>
    <row r="1841" customHeight="1" spans="1:18">
      <c r="A1841" s="1" t="s">
        <v>4278</v>
      </c>
      <c r="B1841" s="3" t="s">
        <v>4279</v>
      </c>
      <c r="C1841" s="4">
        <v>8197963</v>
      </c>
      <c r="D1841" s="5">
        <v>7410958.55</v>
      </c>
      <c r="E1841" s="4">
        <v>9.6</v>
      </c>
      <c r="F1841" s="5">
        <v>7410958.55</v>
      </c>
      <c r="G1841" s="5">
        <f>100-100*F1841/C1841</f>
        <v>9.60000002439631</v>
      </c>
      <c r="H1841" s="1">
        <v>175</v>
      </c>
      <c r="I1841" s="6">
        <v>45044</v>
      </c>
      <c r="J1841" s="13" t="s">
        <v>4280</v>
      </c>
      <c r="K1841" s="1" t="s">
        <v>502</v>
      </c>
      <c r="L1841" s="1" t="str">
        <f>_xlfn.DISPIMG("ID_2C2A56816916427A9E27E8D5FAA3260D",1)</f>
        <v>=DISPIMG("ID_2C2A56816916427A9E27E8D5FAA3260D",1)</v>
      </c>
      <c r="M1841" s="19" t="s">
        <v>3544</v>
      </c>
      <c r="N1841" s="20" t="s">
        <v>657</v>
      </c>
      <c r="O1841" s="9" t="s">
        <v>645</v>
      </c>
      <c r="P1841" s="9">
        <v>0</v>
      </c>
      <c r="Q1841" s="9"/>
      <c r="R1841" s="3" t="s">
        <v>4281</v>
      </c>
    </row>
    <row r="1842" hidden="1" customHeight="1" spans="1:19">
      <c r="A1842" s="1" t="s">
        <v>4282</v>
      </c>
      <c r="B1842" s="3" t="s">
        <v>4283</v>
      </c>
      <c r="H1842" s="1">
        <v>9</v>
      </c>
      <c r="I1842" s="6">
        <v>45044</v>
      </c>
      <c r="J1842" s="13" t="s">
        <v>4284</v>
      </c>
      <c r="K1842" s="1" t="s">
        <v>1320</v>
      </c>
      <c r="N1842" s="8"/>
      <c r="R1842" s="1"/>
      <c r="S1842" s="1">
        <v>1</v>
      </c>
    </row>
    <row r="1843" hidden="1" customHeight="1" spans="1:19">
      <c r="A1843" s="1" t="s">
        <v>4285</v>
      </c>
      <c r="B1843" s="3" t="s">
        <v>4286</v>
      </c>
      <c r="C1843" s="4">
        <v>10747102.92</v>
      </c>
      <c r="D1843" s="5">
        <v>10747102.92</v>
      </c>
      <c r="F1843" s="5">
        <v>10747102.92</v>
      </c>
      <c r="H1843" s="1">
        <v>4</v>
      </c>
      <c r="I1843" s="6">
        <v>45044</v>
      </c>
      <c r="J1843" s="13" t="s">
        <v>4287</v>
      </c>
      <c r="K1843" s="1" t="s">
        <v>562</v>
      </c>
      <c r="N1843" s="8"/>
      <c r="R1843" s="1"/>
      <c r="S1843" s="1">
        <v>1</v>
      </c>
    </row>
    <row r="1844" hidden="1" customHeight="1" spans="1:19">
      <c r="A1844" s="1" t="s">
        <v>4288</v>
      </c>
      <c r="B1844" s="3" t="s">
        <v>4289</v>
      </c>
      <c r="H1844" s="1">
        <v>74</v>
      </c>
      <c r="I1844" s="6">
        <v>45044</v>
      </c>
      <c r="J1844" s="13" t="s">
        <v>4290</v>
      </c>
      <c r="K1844" s="1" t="s">
        <v>576</v>
      </c>
      <c r="N1844" s="8"/>
      <c r="R1844" s="1"/>
      <c r="S1844" s="1">
        <v>1</v>
      </c>
    </row>
    <row r="1845" hidden="1" customHeight="1" spans="1:19">
      <c r="A1845" s="1" t="s">
        <v>4291</v>
      </c>
      <c r="B1845" s="3" t="s">
        <v>4292</v>
      </c>
      <c r="C1845" s="4">
        <v>9597362.87</v>
      </c>
      <c r="D1845" s="5">
        <v>9597362.87</v>
      </c>
      <c r="F1845" s="5">
        <v>9597362.87</v>
      </c>
      <c r="H1845" s="1">
        <v>318</v>
      </c>
      <c r="I1845" s="6">
        <v>45044</v>
      </c>
      <c r="J1845" s="13" t="s">
        <v>4293</v>
      </c>
      <c r="K1845" s="1" t="s">
        <v>576</v>
      </c>
      <c r="N1845" s="8"/>
      <c r="R1845" s="1"/>
      <c r="S1845" s="1">
        <v>1</v>
      </c>
    </row>
    <row r="1846" hidden="1" customHeight="1" spans="1:19">
      <c r="A1846" s="1" t="s">
        <v>4294</v>
      </c>
      <c r="B1846" s="3" t="s">
        <v>4295</v>
      </c>
      <c r="H1846" s="1">
        <v>85</v>
      </c>
      <c r="I1846" s="6">
        <v>45044</v>
      </c>
      <c r="J1846" s="13" t="s">
        <v>4296</v>
      </c>
      <c r="K1846" s="1" t="s">
        <v>576</v>
      </c>
      <c r="N1846" s="8"/>
      <c r="R1846" s="1"/>
      <c r="S1846" s="1">
        <v>1</v>
      </c>
    </row>
    <row r="1847" hidden="1" customHeight="1" spans="1:19">
      <c r="A1847" s="1" t="s">
        <v>4297</v>
      </c>
      <c r="B1847" s="3" t="s">
        <v>4298</v>
      </c>
      <c r="H1847" s="1">
        <v>9</v>
      </c>
      <c r="I1847" s="6">
        <v>45044</v>
      </c>
      <c r="J1847" s="13" t="s">
        <v>4299</v>
      </c>
      <c r="K1847" s="1" t="s">
        <v>1265</v>
      </c>
      <c r="N1847" s="8"/>
      <c r="R1847" s="1"/>
      <c r="S1847" s="1">
        <v>1</v>
      </c>
    </row>
    <row r="1848" hidden="1" customHeight="1" spans="1:19">
      <c r="A1848" s="1" t="s">
        <v>4300</v>
      </c>
      <c r="B1848" s="3" t="s">
        <v>4301</v>
      </c>
      <c r="H1848" s="1">
        <v>185</v>
      </c>
      <c r="I1848" s="6">
        <v>45044</v>
      </c>
      <c r="J1848" s="13" t="s">
        <v>4302</v>
      </c>
      <c r="K1848" s="1" t="s">
        <v>1265</v>
      </c>
      <c r="N1848" s="8"/>
      <c r="R1848" s="1"/>
      <c r="S1848" s="1">
        <v>1</v>
      </c>
    </row>
    <row r="1849" customHeight="1" spans="1:18">
      <c r="A1849" s="1" t="s">
        <v>4303</v>
      </c>
      <c r="B1849" s="3" t="s">
        <v>4304</v>
      </c>
      <c r="C1849" s="4">
        <v>17205493</v>
      </c>
      <c r="D1849" s="5">
        <v>15937882.28</v>
      </c>
      <c r="E1849" s="4">
        <v>7.7</v>
      </c>
      <c r="F1849" s="5">
        <v>15937882.28</v>
      </c>
      <c r="G1849" s="5">
        <f>100-100*F1849/C1849</f>
        <v>7.36747688659662</v>
      </c>
      <c r="H1849" s="1">
        <v>227</v>
      </c>
      <c r="I1849" s="6">
        <v>45050</v>
      </c>
      <c r="J1849" s="13" t="s">
        <v>4305</v>
      </c>
      <c r="K1849" s="1" t="s">
        <v>1265</v>
      </c>
      <c r="L1849" s="1" t="str">
        <f>_xlfn.DISPIMG("ID_2C2A56816916427A9E27E8D5FAA3260D",1)</f>
        <v>=DISPIMG("ID_2C2A56816916427A9E27E8D5FAA3260D",1)</v>
      </c>
      <c r="M1849" s="19" t="s">
        <v>3544</v>
      </c>
      <c r="N1849" s="20" t="s">
        <v>657</v>
      </c>
      <c r="O1849" s="9" t="s">
        <v>645</v>
      </c>
      <c r="P1849" s="9">
        <v>0</v>
      </c>
      <c r="Q1849" s="9"/>
      <c r="R1849" s="3" t="s">
        <v>4306</v>
      </c>
    </row>
    <row r="1850" hidden="1" customHeight="1" spans="1:19">
      <c r="A1850" s="1" t="s">
        <v>4307</v>
      </c>
      <c r="B1850" s="3" t="s">
        <v>4308</v>
      </c>
      <c r="H1850" s="1">
        <v>172</v>
      </c>
      <c r="I1850" s="6">
        <v>45050</v>
      </c>
      <c r="J1850" s="13" t="s">
        <v>4309</v>
      </c>
      <c r="K1850" s="1" t="s">
        <v>1265</v>
      </c>
      <c r="N1850" s="8"/>
      <c r="R1850" s="1"/>
      <c r="S1850" s="1">
        <v>1</v>
      </c>
    </row>
    <row r="1851" customHeight="1" spans="1:18">
      <c r="A1851" s="1" t="s">
        <v>4310</v>
      </c>
      <c r="B1851" s="3" t="s">
        <v>4311</v>
      </c>
      <c r="C1851" s="4">
        <v>7181872</v>
      </c>
      <c r="D1851" s="5">
        <v>6735760.1</v>
      </c>
      <c r="E1851" s="4">
        <v>8.4</v>
      </c>
      <c r="F1851" s="5">
        <v>6735760.1</v>
      </c>
      <c r="G1851" s="5">
        <f>100-100*F1851/C1851</f>
        <v>6.21163813557246</v>
      </c>
      <c r="H1851" s="1">
        <v>151</v>
      </c>
      <c r="I1851" s="6">
        <v>45051</v>
      </c>
      <c r="J1851" s="13" t="s">
        <v>4312</v>
      </c>
      <c r="K1851" s="1" t="s">
        <v>576</v>
      </c>
      <c r="L1851" s="1" t="str">
        <f>_xlfn.DISPIMG("ID_55D74B390B30415DBCF3D8994154089D",1)</f>
        <v>=DISPIMG("ID_55D74B390B30415DBCF3D8994154089D",1)</v>
      </c>
      <c r="M1851" s="7" t="s">
        <v>3573</v>
      </c>
      <c r="N1851" s="20" t="s">
        <v>657</v>
      </c>
      <c r="O1851" s="9" t="s">
        <v>645</v>
      </c>
      <c r="P1851" s="9">
        <v>0</v>
      </c>
      <c r="Q1851" s="9"/>
      <c r="R1851" s="3" t="s">
        <v>4313</v>
      </c>
    </row>
    <row r="1852" customHeight="1" spans="1:18">
      <c r="A1852" s="1" t="s">
        <v>4314</v>
      </c>
      <c r="B1852" s="3" t="s">
        <v>4315</v>
      </c>
      <c r="C1852" s="4">
        <v>36753582</v>
      </c>
      <c r="D1852" s="5">
        <v>35104067.94</v>
      </c>
      <c r="E1852" s="4">
        <v>4.5</v>
      </c>
      <c r="F1852" s="5">
        <v>35104067.94</v>
      </c>
      <c r="G1852" s="5">
        <f>100-100*F1852/C1852</f>
        <v>4.48803618651374</v>
      </c>
      <c r="H1852" s="1">
        <v>191</v>
      </c>
      <c r="I1852" s="6">
        <v>45051</v>
      </c>
      <c r="J1852" s="13" t="s">
        <v>4316</v>
      </c>
      <c r="K1852" s="1" t="s">
        <v>20</v>
      </c>
      <c r="L1852" s="1" t="str">
        <f>_xlfn.DISPIMG("ID_91A711F028034E55B16FD50F90E7F6F6",1)</f>
        <v>=DISPIMG("ID_91A711F028034E55B16FD50F90E7F6F6",1)</v>
      </c>
      <c r="M1852" s="7" t="s">
        <v>3753</v>
      </c>
      <c r="N1852" s="20" t="s">
        <v>657</v>
      </c>
      <c r="O1852" s="9" t="s">
        <v>645</v>
      </c>
      <c r="P1852" s="9">
        <v>0</v>
      </c>
      <c r="Q1852" s="9"/>
      <c r="R1852" s="3" t="s">
        <v>4317</v>
      </c>
    </row>
    <row r="1853" customHeight="1" spans="1:18">
      <c r="A1853" s="1" t="s">
        <v>4318</v>
      </c>
      <c r="B1853" s="3" t="s">
        <v>4319</v>
      </c>
      <c r="C1853" s="4">
        <v>6561846</v>
      </c>
      <c r="D1853" s="5">
        <v>5830364.33</v>
      </c>
      <c r="E1853" s="4">
        <v>3</v>
      </c>
      <c r="F1853" s="5">
        <v>5830364.33</v>
      </c>
      <c r="G1853" s="5">
        <f>100-100*F1853/C1853</f>
        <v>11.1474982802096</v>
      </c>
      <c r="H1853" s="1">
        <v>85</v>
      </c>
      <c r="I1853" s="6">
        <v>45051</v>
      </c>
      <c r="J1853" s="13" t="s">
        <v>4320</v>
      </c>
      <c r="K1853" s="1" t="s">
        <v>562</v>
      </c>
      <c r="L1853" s="1" t="str">
        <f>_xlfn.DISPIMG("ID_1A27539C1BD446BEBA300E3B05DE62B7",1)</f>
        <v>=DISPIMG("ID_1A27539C1BD446BEBA300E3B05DE62B7",1)</v>
      </c>
      <c r="M1853" s="17" t="s">
        <v>3758</v>
      </c>
      <c r="N1853" s="27" t="s">
        <v>4321</v>
      </c>
      <c r="O1853" s="1" t="s">
        <v>4322</v>
      </c>
      <c r="P1853" s="1">
        <v>0</v>
      </c>
      <c r="R1853" s="3" t="s">
        <v>4323</v>
      </c>
    </row>
    <row r="1854" customHeight="1" spans="1:18">
      <c r="A1854" s="1" t="s">
        <v>4324</v>
      </c>
      <c r="B1854" s="3" t="s">
        <v>4325</v>
      </c>
      <c r="C1854" s="4">
        <v>32109354</v>
      </c>
      <c r="D1854" s="5">
        <v>29633908.02</v>
      </c>
      <c r="E1854" s="4">
        <v>8.4</v>
      </c>
      <c r="F1854" s="5">
        <v>29633908.02</v>
      </c>
      <c r="G1854" s="5">
        <f>100-100*F1854/C1854</f>
        <v>7.70942317930158</v>
      </c>
      <c r="H1854" s="1">
        <v>261</v>
      </c>
      <c r="I1854" s="6">
        <v>45051</v>
      </c>
      <c r="J1854" s="13" t="s">
        <v>4326</v>
      </c>
      <c r="K1854" s="1" t="s">
        <v>1265</v>
      </c>
      <c r="L1854" s="1" t="str">
        <f>_xlfn.DISPIMG("ID_3CFE9181E84C41BF9FB7A015AAE64B19",1)</f>
        <v>=DISPIMG("ID_3CFE9181E84C41BF9FB7A015AAE64B19",1)</v>
      </c>
      <c r="M1854" s="19" t="s">
        <v>3884</v>
      </c>
      <c r="N1854" s="20" t="s">
        <v>657</v>
      </c>
      <c r="O1854" s="1" t="s">
        <v>4276</v>
      </c>
      <c r="P1854" s="1">
        <v>0</v>
      </c>
      <c r="R1854" s="3" t="s">
        <v>4327</v>
      </c>
    </row>
    <row r="1855" hidden="1" customHeight="1" spans="1:19">
      <c r="A1855" s="1" t="s">
        <v>4328</v>
      </c>
      <c r="B1855" s="3" t="s">
        <v>4329</v>
      </c>
      <c r="H1855" s="1">
        <v>3</v>
      </c>
      <c r="I1855" s="6">
        <v>45051</v>
      </c>
      <c r="J1855" s="13" t="s">
        <v>4330</v>
      </c>
      <c r="K1855" s="1" t="s">
        <v>1320</v>
      </c>
      <c r="N1855" s="8"/>
      <c r="R1855" s="1"/>
      <c r="S1855" s="1">
        <v>1</v>
      </c>
    </row>
    <row r="1856" hidden="1" customHeight="1" spans="1:19">
      <c r="A1856" s="1" t="s">
        <v>4331</v>
      </c>
      <c r="B1856" s="3" t="s">
        <v>4332</v>
      </c>
      <c r="H1856" s="1">
        <v>3</v>
      </c>
      <c r="I1856" s="6">
        <v>45051</v>
      </c>
      <c r="J1856" s="13" t="s">
        <v>4333</v>
      </c>
      <c r="K1856" s="1" t="s">
        <v>3095</v>
      </c>
      <c r="N1856" s="8"/>
      <c r="R1856" s="1"/>
      <c r="S1856" s="1">
        <v>1</v>
      </c>
    </row>
    <row r="1857" hidden="1" customHeight="1" spans="1:19">
      <c r="A1857" s="1" t="s">
        <v>4334</v>
      </c>
      <c r="B1857" s="3" t="s">
        <v>4335</v>
      </c>
      <c r="H1857" s="1">
        <v>4</v>
      </c>
      <c r="I1857" s="6">
        <v>45051</v>
      </c>
      <c r="J1857" s="13" t="s">
        <v>4336</v>
      </c>
      <c r="K1857" s="1" t="s">
        <v>1320</v>
      </c>
      <c r="N1857" s="8"/>
      <c r="R1857" s="1"/>
      <c r="S1857" s="1">
        <v>1</v>
      </c>
    </row>
    <row r="1858" customHeight="1" spans="1:18">
      <c r="A1858" s="1" t="s">
        <v>4337</v>
      </c>
      <c r="B1858" s="3" t="s">
        <v>4338</v>
      </c>
      <c r="C1858" s="4">
        <v>5427118</v>
      </c>
      <c r="D1858" s="5">
        <v>5033741.92</v>
      </c>
      <c r="E1858" s="4">
        <v>8.2</v>
      </c>
      <c r="F1858" s="5">
        <v>5033741.92</v>
      </c>
      <c r="G1858" s="5">
        <f>100-100*F1858/C1858</f>
        <v>7.24834212191443</v>
      </c>
      <c r="H1858" s="1">
        <v>207</v>
      </c>
      <c r="I1858" s="6">
        <v>45052</v>
      </c>
      <c r="J1858" s="13" t="s">
        <v>4339</v>
      </c>
      <c r="K1858" s="1" t="s">
        <v>20</v>
      </c>
      <c r="L1858" s="1" t="str">
        <f>_xlfn.DISPIMG("ID_2C2A56816916427A9E27E8D5FAA3260D",1)</f>
        <v>=DISPIMG("ID_2C2A56816916427A9E27E8D5FAA3260D",1)</v>
      </c>
      <c r="M1858" s="19" t="s">
        <v>3544</v>
      </c>
      <c r="N1858" s="20" t="s">
        <v>657</v>
      </c>
      <c r="O1858" s="9" t="s">
        <v>645</v>
      </c>
      <c r="P1858" s="9">
        <v>0</v>
      </c>
      <c r="Q1858" s="9"/>
      <c r="R1858" s="3" t="s">
        <v>4340</v>
      </c>
    </row>
    <row r="1859" customHeight="1" spans="1:18">
      <c r="A1859" s="1" t="s">
        <v>4341</v>
      </c>
      <c r="B1859" s="3" t="s">
        <v>4342</v>
      </c>
      <c r="C1859" s="4">
        <v>14236676</v>
      </c>
      <c r="D1859" s="5">
        <v>12655543.46</v>
      </c>
      <c r="E1859" s="4">
        <v>3</v>
      </c>
      <c r="F1859" s="5">
        <v>12655543.46</v>
      </c>
      <c r="G1859" s="5">
        <f>100-100*F1859/C1859</f>
        <v>11.1060513001771</v>
      </c>
      <c r="H1859" s="1">
        <v>121</v>
      </c>
      <c r="I1859" s="6">
        <v>45052</v>
      </c>
      <c r="J1859" s="13" t="s">
        <v>4343</v>
      </c>
      <c r="K1859" s="1" t="s">
        <v>562</v>
      </c>
      <c r="L1859" s="1" t="str">
        <f>_xlfn.DISPIMG("ID_FB8DAE88DA834B5491952B7DF52AEE23",1)</f>
        <v>=DISPIMG("ID_FB8DAE88DA834B5491952B7DF52AEE23",1)</v>
      </c>
      <c r="M1859" s="17" t="s">
        <v>3758</v>
      </c>
      <c r="N1859" s="27" t="s">
        <v>4321</v>
      </c>
      <c r="O1859" s="1" t="s">
        <v>4322</v>
      </c>
      <c r="P1859" s="1">
        <v>0</v>
      </c>
      <c r="R1859" s="3" t="s">
        <v>4344</v>
      </c>
    </row>
    <row r="1860" customHeight="1" spans="1:18">
      <c r="A1860" s="1" t="s">
        <v>4345</v>
      </c>
      <c r="B1860" s="3" t="s">
        <v>4346</v>
      </c>
      <c r="C1860" s="4">
        <v>7656272</v>
      </c>
      <c r="D1860" s="5">
        <v>7346549.36</v>
      </c>
      <c r="E1860" s="4">
        <v>4.3</v>
      </c>
      <c r="F1860" s="5">
        <v>7346549.36</v>
      </c>
      <c r="G1860" s="5">
        <f>100-100*F1860/C1860</f>
        <v>4.04534530643635</v>
      </c>
      <c r="H1860" s="1">
        <v>118</v>
      </c>
      <c r="I1860" s="6">
        <v>45052</v>
      </c>
      <c r="J1860" s="13" t="s">
        <v>4347</v>
      </c>
      <c r="K1860" s="1" t="s">
        <v>1320</v>
      </c>
      <c r="L1860" s="1" t="str">
        <f>_xlfn.DISPIMG("ID_C35A2765179C4B7CB443AC59E5E4EE9C",1)</f>
        <v>=DISPIMG("ID_C35A2765179C4B7CB443AC59E5E4EE9C",1)</v>
      </c>
      <c r="M1860" s="7" t="s">
        <v>3573</v>
      </c>
      <c r="N1860" s="8" t="s">
        <v>644</v>
      </c>
      <c r="O1860" s="9" t="s">
        <v>645</v>
      </c>
      <c r="P1860" s="9">
        <v>0</v>
      </c>
      <c r="Q1860" s="9"/>
      <c r="R1860" s="3" t="s">
        <v>4348</v>
      </c>
    </row>
    <row r="1861" hidden="1" customHeight="1" spans="1:19">
      <c r="A1861" s="1" t="s">
        <v>4349</v>
      </c>
      <c r="B1861" s="3" t="s">
        <v>4350</v>
      </c>
      <c r="H1861" s="1">
        <v>3</v>
      </c>
      <c r="I1861" s="6">
        <v>45052</v>
      </c>
      <c r="J1861" s="13" t="s">
        <v>4351</v>
      </c>
      <c r="K1861" s="1" t="s">
        <v>1265</v>
      </c>
      <c r="N1861" s="8"/>
      <c r="R1861" s="1"/>
      <c r="S1861" s="1">
        <v>1</v>
      </c>
    </row>
    <row r="1862" hidden="1" customHeight="1" spans="1:19">
      <c r="A1862" s="1" t="s">
        <v>4352</v>
      </c>
      <c r="B1862" s="3" t="s">
        <v>4353</v>
      </c>
      <c r="H1862" s="1">
        <v>8</v>
      </c>
      <c r="I1862" s="6">
        <v>45052</v>
      </c>
      <c r="J1862" s="13" t="s">
        <v>4354</v>
      </c>
      <c r="K1862" s="1" t="s">
        <v>562</v>
      </c>
      <c r="N1862" s="8"/>
      <c r="R1862" s="1"/>
      <c r="S1862" s="1">
        <v>1</v>
      </c>
    </row>
    <row r="1863" customHeight="1" spans="1:18">
      <c r="A1863" s="1" t="s">
        <v>4355</v>
      </c>
      <c r="B1863" s="3" t="s">
        <v>4356</v>
      </c>
      <c r="C1863" s="4">
        <v>40221586</v>
      </c>
      <c r="D1863" s="5">
        <v>38545895.89</v>
      </c>
      <c r="E1863" s="4">
        <v>4.5</v>
      </c>
      <c r="F1863" s="5">
        <v>38545895.89</v>
      </c>
      <c r="G1863" s="5">
        <f>100-100*F1863/C1863</f>
        <v>4.16614628274479</v>
      </c>
      <c r="H1863" s="1">
        <v>44</v>
      </c>
      <c r="I1863" s="6">
        <v>45053</v>
      </c>
      <c r="J1863" s="13" t="s">
        <v>4357</v>
      </c>
      <c r="K1863" s="1" t="s">
        <v>1265</v>
      </c>
      <c r="L1863" s="1" t="str">
        <f>_xlfn.DISPIMG("ID_2C2A56816916427A9E27E8D5FAA3260D",1)</f>
        <v>=DISPIMG("ID_2C2A56816916427A9E27E8D5FAA3260D",1)</v>
      </c>
      <c r="M1863" s="19" t="s">
        <v>3544</v>
      </c>
      <c r="N1863" s="20" t="s">
        <v>657</v>
      </c>
      <c r="O1863" s="1" t="s">
        <v>738</v>
      </c>
      <c r="P1863" s="1">
        <v>0</v>
      </c>
      <c r="R1863" s="3" t="s">
        <v>4358</v>
      </c>
    </row>
    <row r="1864" customHeight="1" spans="1:18">
      <c r="A1864" s="1" t="s">
        <v>4359</v>
      </c>
      <c r="B1864" s="3" t="s">
        <v>4360</v>
      </c>
      <c r="C1864" s="4">
        <v>55118411</v>
      </c>
      <c r="D1864" s="5">
        <v>51235909.31</v>
      </c>
      <c r="E1864" s="4">
        <v>7.4</v>
      </c>
      <c r="F1864" s="5">
        <v>51235909.31</v>
      </c>
      <c r="G1864" s="5">
        <f>100-100*F1864/C1864</f>
        <v>7.04392891514961</v>
      </c>
      <c r="H1864" s="1">
        <v>220</v>
      </c>
      <c r="I1864" s="6">
        <v>45054</v>
      </c>
      <c r="J1864" s="13" t="s">
        <v>4361</v>
      </c>
      <c r="K1864" s="1" t="s">
        <v>1320</v>
      </c>
      <c r="L1864" s="1" t="str">
        <f>_xlfn.DISPIMG("ID_5FDB94082DF5470AB2D43DFC7897DB31",1)</f>
        <v>=DISPIMG("ID_5FDB94082DF5470AB2D43DFC7897DB31",1)</v>
      </c>
      <c r="M1864" s="7" t="s">
        <v>4362</v>
      </c>
      <c r="N1864" s="8" t="s">
        <v>644</v>
      </c>
      <c r="O1864" s="9" t="s">
        <v>645</v>
      </c>
      <c r="P1864" s="9">
        <v>0</v>
      </c>
      <c r="Q1864" s="9"/>
      <c r="R1864" s="3" t="s">
        <v>4363</v>
      </c>
    </row>
    <row r="1865" customHeight="1" spans="1:18">
      <c r="A1865" s="1" t="s">
        <v>4364</v>
      </c>
      <c r="B1865" s="3" t="s">
        <v>4365</v>
      </c>
      <c r="C1865" s="4">
        <v>6090650</v>
      </c>
      <c r="D1865" s="5">
        <v>5646032.55</v>
      </c>
      <c r="E1865" s="4">
        <v>7.3</v>
      </c>
      <c r="F1865" s="5">
        <v>5646032.55</v>
      </c>
      <c r="G1865" s="5">
        <f>100-100*F1865/C1865</f>
        <v>7.3</v>
      </c>
      <c r="H1865" s="1">
        <v>149</v>
      </c>
      <c r="I1865" s="6">
        <v>45054</v>
      </c>
      <c r="J1865" s="13" t="s">
        <v>4366</v>
      </c>
      <c r="K1865" s="1" t="s">
        <v>20</v>
      </c>
      <c r="L1865" s="1" t="str">
        <f>_xlfn.DISPIMG("ID_55D74B390B30415DBCF3D8994154089D",1)</f>
        <v>=DISPIMG("ID_55D74B390B30415DBCF3D8994154089D",1)</v>
      </c>
      <c r="M1865" s="7" t="s">
        <v>3573</v>
      </c>
      <c r="N1865" s="8" t="s">
        <v>644</v>
      </c>
      <c r="O1865" s="9" t="s">
        <v>645</v>
      </c>
      <c r="P1865" s="9">
        <v>0</v>
      </c>
      <c r="Q1865" s="9"/>
      <c r="R1865" s="3" t="s">
        <v>4367</v>
      </c>
    </row>
    <row r="1866" customHeight="1" spans="1:18">
      <c r="A1866" s="1" t="s">
        <v>4368</v>
      </c>
      <c r="B1866" s="3" t="s">
        <v>4369</v>
      </c>
      <c r="C1866" s="4">
        <v>9079933</v>
      </c>
      <c r="D1866" s="5">
        <v>8188587.6</v>
      </c>
      <c r="E1866" s="4">
        <v>2</v>
      </c>
      <c r="F1866" s="5">
        <v>8188587.6</v>
      </c>
      <c r="G1866" s="5">
        <f>100-100*F1866/C1866</f>
        <v>9.81665173080022</v>
      </c>
      <c r="H1866" s="1">
        <v>87</v>
      </c>
      <c r="I1866" s="6">
        <v>45054</v>
      </c>
      <c r="J1866" s="13" t="s">
        <v>4370</v>
      </c>
      <c r="K1866" s="1" t="s">
        <v>562</v>
      </c>
      <c r="L1866" s="1" t="str">
        <f>_xlfn.DISPIMG("ID_36128665FEED4085BDE0F85D021F250E",1)</f>
        <v>=DISPIMG("ID_36128665FEED4085BDE0F85D021F250E",1)</v>
      </c>
      <c r="M1866" s="17" t="s">
        <v>3758</v>
      </c>
      <c r="N1866" s="8" t="s">
        <v>666</v>
      </c>
      <c r="O1866" s="1" t="s">
        <v>4322</v>
      </c>
      <c r="P1866" s="1">
        <v>0</v>
      </c>
      <c r="R1866" s="3" t="s">
        <v>4371</v>
      </c>
    </row>
    <row r="1867" hidden="1" customHeight="1" spans="1:19">
      <c r="A1867" s="1" t="s">
        <v>4372</v>
      </c>
      <c r="B1867" s="3" t="s">
        <v>4373</v>
      </c>
      <c r="H1867" s="1">
        <v>5</v>
      </c>
      <c r="I1867" s="6">
        <v>45054</v>
      </c>
      <c r="J1867" s="13" t="s">
        <v>4374</v>
      </c>
      <c r="K1867" s="1" t="s">
        <v>20</v>
      </c>
      <c r="N1867" s="8"/>
      <c r="R1867" s="1"/>
      <c r="S1867" s="1">
        <v>1</v>
      </c>
    </row>
    <row r="1868" hidden="1" customHeight="1" spans="1:19">
      <c r="A1868" s="1" t="s">
        <v>4375</v>
      </c>
      <c r="B1868" s="3" t="s">
        <v>4376</v>
      </c>
      <c r="H1868" s="1">
        <v>8</v>
      </c>
      <c r="I1868" s="6">
        <v>45054</v>
      </c>
      <c r="J1868" s="13" t="s">
        <v>4377</v>
      </c>
      <c r="K1868" s="1" t="s">
        <v>1320</v>
      </c>
      <c r="N1868" s="8"/>
      <c r="R1868" s="1"/>
      <c r="S1868" s="1">
        <v>1</v>
      </c>
    </row>
    <row r="1869" hidden="1" customHeight="1" spans="1:19">
      <c r="A1869" s="1" t="s">
        <v>4378</v>
      </c>
      <c r="B1869" s="3" t="s">
        <v>4379</v>
      </c>
      <c r="H1869" s="1">
        <v>147</v>
      </c>
      <c r="I1869" s="6">
        <v>45054</v>
      </c>
      <c r="J1869" s="13" t="s">
        <v>4380</v>
      </c>
      <c r="K1869" s="1" t="s">
        <v>1265</v>
      </c>
      <c r="N1869" s="8"/>
      <c r="R1869" s="1"/>
      <c r="S1869" s="1">
        <v>1</v>
      </c>
    </row>
    <row r="1870" customHeight="1" spans="1:18">
      <c r="A1870" s="1" t="s">
        <v>4381</v>
      </c>
      <c r="B1870" s="3" t="s">
        <v>4382</v>
      </c>
      <c r="C1870" s="4">
        <v>15696464</v>
      </c>
      <c r="D1870" s="5">
        <v>14142514.06</v>
      </c>
      <c r="E1870" s="4">
        <v>9.9</v>
      </c>
      <c r="F1870" s="5">
        <v>14142514.06</v>
      </c>
      <c r="G1870" s="5">
        <f>100-100*F1870/C1870</f>
        <v>9.90000002548345</v>
      </c>
      <c r="H1870" s="1">
        <v>195</v>
      </c>
      <c r="I1870" s="6">
        <v>45055</v>
      </c>
      <c r="J1870" s="13" t="s">
        <v>4383</v>
      </c>
      <c r="K1870" s="1" t="s">
        <v>1265</v>
      </c>
      <c r="L1870" s="1" t="str">
        <f>_xlfn.DISPIMG("ID_A588C780DB6F4535B29E726985AF5566",1)</f>
        <v>=DISPIMG("ID_A588C780DB6F4535B29E726985AF5566",1)</v>
      </c>
      <c r="M1870" s="7" t="s">
        <v>3884</v>
      </c>
      <c r="N1870" s="20" t="s">
        <v>657</v>
      </c>
      <c r="O1870" s="9" t="s">
        <v>645</v>
      </c>
      <c r="P1870" s="9">
        <v>0</v>
      </c>
      <c r="Q1870" s="9"/>
      <c r="R1870" s="3" t="s">
        <v>4384</v>
      </c>
    </row>
    <row r="1871" customHeight="1" spans="1:18">
      <c r="A1871" s="1" t="s">
        <v>4385</v>
      </c>
      <c r="B1871" s="3" t="s">
        <v>4386</v>
      </c>
      <c r="C1871" s="4">
        <v>25281882</v>
      </c>
      <c r="D1871" s="5">
        <v>23006123</v>
      </c>
      <c r="E1871" s="4">
        <v>9.7</v>
      </c>
      <c r="F1871" s="5">
        <v>23006123</v>
      </c>
      <c r="G1871" s="5">
        <f>100-100*F1871/C1871</f>
        <v>9.00154110362512</v>
      </c>
      <c r="H1871" s="1">
        <v>57</v>
      </c>
      <c r="I1871" s="6">
        <v>45055</v>
      </c>
      <c r="J1871" s="13" t="s">
        <v>4387</v>
      </c>
      <c r="K1871" s="1" t="s">
        <v>1265</v>
      </c>
      <c r="L1871" s="1" t="str">
        <f>_xlfn.DISPIMG("ID_2C2A56816916427A9E27E8D5FAA3260D",1)</f>
        <v>=DISPIMG("ID_2C2A56816916427A9E27E8D5FAA3260D",1)</v>
      </c>
      <c r="M1871" s="19" t="s">
        <v>3544</v>
      </c>
      <c r="N1871" s="20" t="s">
        <v>657</v>
      </c>
      <c r="O1871" s="1" t="s">
        <v>671</v>
      </c>
      <c r="P1871" s="1">
        <v>0</v>
      </c>
      <c r="R1871" s="3" t="s">
        <v>4388</v>
      </c>
    </row>
    <row r="1872" customHeight="1" spans="1:18">
      <c r="A1872" s="1" t="s">
        <v>4389</v>
      </c>
      <c r="B1872" s="3" t="s">
        <v>4390</v>
      </c>
      <c r="C1872" s="4">
        <v>13796229</v>
      </c>
      <c r="D1872" s="5">
        <v>12491972.44</v>
      </c>
      <c r="E1872" s="4">
        <v>10.7</v>
      </c>
      <c r="F1872" s="5">
        <v>12491972.44</v>
      </c>
      <c r="G1872" s="5">
        <f>100-100*F1872/C1872</f>
        <v>9.45371782390681</v>
      </c>
      <c r="H1872" s="1">
        <v>234</v>
      </c>
      <c r="I1872" s="6">
        <v>45055</v>
      </c>
      <c r="J1872" s="13" t="s">
        <v>4391</v>
      </c>
      <c r="K1872" s="1" t="s">
        <v>1265</v>
      </c>
      <c r="L1872" s="1" t="str">
        <f>_xlfn.DISPIMG("ID_2C2A56816916427A9E27E8D5FAA3260D",1)</f>
        <v>=DISPIMG("ID_2C2A56816916427A9E27E8D5FAA3260D",1)</v>
      </c>
      <c r="M1872" s="19" t="s">
        <v>3544</v>
      </c>
      <c r="N1872" s="20" t="s">
        <v>657</v>
      </c>
      <c r="O1872" s="9" t="s">
        <v>645</v>
      </c>
      <c r="P1872" s="9">
        <v>0</v>
      </c>
      <c r="Q1872" s="9"/>
      <c r="R1872" s="3" t="s">
        <v>4392</v>
      </c>
    </row>
    <row r="1873" customHeight="1" spans="1:18">
      <c r="A1873" s="1" t="s">
        <v>4393</v>
      </c>
      <c r="B1873" s="3" t="s">
        <v>4394</v>
      </c>
      <c r="C1873" s="4">
        <v>10280473</v>
      </c>
      <c r="D1873" s="5">
        <v>9436823.25</v>
      </c>
      <c r="E1873" s="4">
        <v>8.8</v>
      </c>
      <c r="F1873" s="5">
        <v>9436823.25</v>
      </c>
      <c r="G1873" s="5">
        <f>100-100*F1873/C1873</f>
        <v>8.20633204328244</v>
      </c>
      <c r="H1873" s="1">
        <v>220</v>
      </c>
      <c r="I1873" s="6">
        <v>45055</v>
      </c>
      <c r="J1873" s="13" t="s">
        <v>4395</v>
      </c>
      <c r="K1873" s="1" t="s">
        <v>1265</v>
      </c>
      <c r="L1873" s="1" t="str">
        <f>_xlfn.DISPIMG("ID_2C2A56816916427A9E27E8D5FAA3260D",1)</f>
        <v>=DISPIMG("ID_2C2A56816916427A9E27E8D5FAA3260D",1)</v>
      </c>
      <c r="M1873" s="19" t="s">
        <v>3544</v>
      </c>
      <c r="N1873" s="20" t="s">
        <v>657</v>
      </c>
      <c r="O1873" s="9" t="s">
        <v>645</v>
      </c>
      <c r="P1873" s="9">
        <v>0</v>
      </c>
      <c r="Q1873" s="9"/>
      <c r="R1873" s="3" t="s">
        <v>4396</v>
      </c>
    </row>
    <row r="1874" hidden="1" customHeight="1" spans="1:19">
      <c r="A1874" s="1" t="s">
        <v>4397</v>
      </c>
      <c r="B1874" s="3" t="s">
        <v>4398</v>
      </c>
      <c r="C1874" s="4">
        <v>29451509.41</v>
      </c>
      <c r="D1874" s="5">
        <v>29451509.41</v>
      </c>
      <c r="F1874" s="5">
        <v>29451509.41</v>
      </c>
      <c r="H1874" s="1">
        <v>4</v>
      </c>
      <c r="I1874" s="6">
        <v>45055</v>
      </c>
      <c r="J1874" s="13" t="s">
        <v>4399</v>
      </c>
      <c r="K1874" s="1" t="s">
        <v>576</v>
      </c>
      <c r="N1874" s="8"/>
      <c r="R1874" s="1"/>
      <c r="S1874" s="1">
        <v>1</v>
      </c>
    </row>
    <row r="1875" customHeight="1" spans="1:18">
      <c r="A1875" s="1" t="s">
        <v>4400</v>
      </c>
      <c r="B1875" s="3" t="s">
        <v>4401</v>
      </c>
      <c r="C1875" s="4">
        <v>11282714</v>
      </c>
      <c r="D1875" s="5">
        <v>10197471.42</v>
      </c>
      <c r="E1875" s="4">
        <v>10.7</v>
      </c>
      <c r="F1875" s="5">
        <v>10197471.42</v>
      </c>
      <c r="G1875" s="5">
        <f>100-100*F1875/C1875</f>
        <v>9.61863058834957</v>
      </c>
      <c r="H1875" s="1">
        <v>234</v>
      </c>
      <c r="I1875" s="6">
        <v>45056</v>
      </c>
      <c r="J1875" s="13" t="s">
        <v>4402</v>
      </c>
      <c r="K1875" s="1" t="s">
        <v>1265</v>
      </c>
      <c r="L1875" s="1" t="str">
        <f>_xlfn.DISPIMG("ID_2C2A56816916427A9E27E8D5FAA3260D",1)</f>
        <v>=DISPIMG("ID_2C2A56816916427A9E27E8D5FAA3260D",1)</v>
      </c>
      <c r="M1875" s="19" t="s">
        <v>3544</v>
      </c>
      <c r="N1875" s="20" t="s">
        <v>657</v>
      </c>
      <c r="O1875" s="9" t="s">
        <v>645</v>
      </c>
      <c r="P1875" s="9">
        <v>0</v>
      </c>
      <c r="Q1875" s="9"/>
      <c r="R1875" s="3" t="s">
        <v>4403</v>
      </c>
    </row>
    <row r="1876" customHeight="1" spans="1:18">
      <c r="A1876" s="1" t="s">
        <v>4404</v>
      </c>
      <c r="B1876" s="3" t="s">
        <v>4405</v>
      </c>
      <c r="C1876" s="4">
        <v>50064061</v>
      </c>
      <c r="D1876" s="5">
        <v>46897887.31</v>
      </c>
      <c r="E1876" s="4">
        <v>7.4</v>
      </c>
      <c r="F1876" s="5">
        <v>46897887.31</v>
      </c>
      <c r="G1876" s="5">
        <f>100-100*F1876/C1876</f>
        <v>6.3242446312935</v>
      </c>
      <c r="H1876" s="1">
        <v>210</v>
      </c>
      <c r="I1876" s="6">
        <v>45056</v>
      </c>
      <c r="J1876" s="13" t="s">
        <v>4406</v>
      </c>
      <c r="K1876" s="1" t="s">
        <v>1320</v>
      </c>
      <c r="L1876" s="1" t="str">
        <f>_xlfn.DISPIMG("ID_55D74B390B30415DBCF3D8994154089D",1)</f>
        <v>=DISPIMG("ID_55D74B390B30415DBCF3D8994154089D",1)</v>
      </c>
      <c r="M1876" s="7" t="s">
        <v>3573</v>
      </c>
      <c r="N1876" s="8" t="s">
        <v>644</v>
      </c>
      <c r="O1876" s="9" t="s">
        <v>645</v>
      </c>
      <c r="P1876" s="9">
        <v>0</v>
      </c>
      <c r="Q1876" s="9"/>
      <c r="R1876" s="3" t="s">
        <v>4407</v>
      </c>
    </row>
    <row r="1877" customHeight="1" spans="1:18">
      <c r="A1877" s="1" t="s">
        <v>4408</v>
      </c>
      <c r="B1877" s="3" t="s">
        <v>4409</v>
      </c>
      <c r="C1877" s="4">
        <v>27326623</v>
      </c>
      <c r="D1877" s="5">
        <v>24757920.44</v>
      </c>
      <c r="E1877" s="4">
        <v>9.4</v>
      </c>
      <c r="F1877" s="5">
        <v>24757920.44</v>
      </c>
      <c r="G1877" s="5">
        <f>100-100*F1877/C1877</f>
        <v>9.39999999268113</v>
      </c>
      <c r="H1877" s="1">
        <v>234</v>
      </c>
      <c r="I1877" s="6">
        <v>45056</v>
      </c>
      <c r="J1877" s="13" t="s">
        <v>4410</v>
      </c>
      <c r="K1877" s="1" t="s">
        <v>502</v>
      </c>
      <c r="L1877" s="1" t="str">
        <f>_xlfn.DISPIMG("ID_2C2A56816916427A9E27E8D5FAA3260D",1)</f>
        <v>=DISPIMG("ID_2C2A56816916427A9E27E8D5FAA3260D",1)</v>
      </c>
      <c r="M1877" s="19" t="s">
        <v>3544</v>
      </c>
      <c r="N1877" s="20" t="s">
        <v>657</v>
      </c>
      <c r="O1877" s="1" t="s">
        <v>671</v>
      </c>
      <c r="P1877" s="1">
        <v>0</v>
      </c>
      <c r="R1877" s="3" t="s">
        <v>4411</v>
      </c>
    </row>
    <row r="1878" customHeight="1" spans="1:18">
      <c r="A1878" s="1" t="s">
        <v>4412</v>
      </c>
      <c r="B1878" s="3" t="s">
        <v>4413</v>
      </c>
      <c r="C1878" s="4">
        <v>33775564</v>
      </c>
      <c r="D1878" s="5">
        <v>31430581.48</v>
      </c>
      <c r="E1878" s="4">
        <v>7.4</v>
      </c>
      <c r="F1878" s="5">
        <v>31430581.48</v>
      </c>
      <c r="G1878" s="5">
        <f>100-100*F1878/C1878</f>
        <v>6.94283749044132</v>
      </c>
      <c r="H1878" s="1">
        <v>71</v>
      </c>
      <c r="I1878" s="6">
        <v>45056</v>
      </c>
      <c r="J1878" s="13" t="s">
        <v>4414</v>
      </c>
      <c r="K1878" s="1" t="s">
        <v>1265</v>
      </c>
      <c r="L1878" s="1" t="str">
        <f>_xlfn.DISPIMG("ID_2C2A56816916427A9E27E8D5FAA3260D",1)</f>
        <v>=DISPIMG("ID_2C2A56816916427A9E27E8D5FAA3260D",1)</v>
      </c>
      <c r="M1878" s="19" t="s">
        <v>3544</v>
      </c>
      <c r="N1878" s="20" t="s">
        <v>657</v>
      </c>
      <c r="O1878" s="1" t="s">
        <v>4276</v>
      </c>
      <c r="P1878" s="1">
        <v>0</v>
      </c>
      <c r="R1878" s="3" t="s">
        <v>4415</v>
      </c>
    </row>
    <row r="1879" hidden="1" customHeight="1" spans="1:19">
      <c r="A1879" s="1" t="s">
        <v>4416</v>
      </c>
      <c r="B1879" s="3" t="s">
        <v>4417</v>
      </c>
      <c r="C1879" s="4">
        <v>161105163.54</v>
      </c>
      <c r="D1879" s="5">
        <v>161105163.54</v>
      </c>
      <c r="F1879" s="5">
        <v>161105163.54</v>
      </c>
      <c r="H1879" s="1">
        <v>152</v>
      </c>
      <c r="I1879" s="6">
        <v>45056</v>
      </c>
      <c r="J1879" s="13" t="s">
        <v>4418</v>
      </c>
      <c r="K1879" s="1" t="s">
        <v>562</v>
      </c>
      <c r="N1879" s="8"/>
      <c r="R1879" s="1"/>
      <c r="S1879" s="1">
        <v>1</v>
      </c>
    </row>
    <row r="1880" hidden="1" customHeight="1" spans="1:19">
      <c r="A1880" s="1" t="s">
        <v>4416</v>
      </c>
      <c r="B1880" s="3" t="s">
        <v>4419</v>
      </c>
      <c r="C1880" s="4">
        <v>2640906.86</v>
      </c>
      <c r="D1880" s="5">
        <v>2640906.86</v>
      </c>
      <c r="F1880" s="5">
        <v>2640906.86</v>
      </c>
      <c r="H1880" s="1">
        <v>27</v>
      </c>
      <c r="I1880" s="6">
        <v>45056</v>
      </c>
      <c r="J1880" s="13" t="s">
        <v>4420</v>
      </c>
      <c r="K1880" s="1" t="s">
        <v>562</v>
      </c>
      <c r="N1880" s="8"/>
      <c r="R1880" s="1"/>
      <c r="S1880" s="1">
        <v>1</v>
      </c>
    </row>
    <row r="1881" hidden="1" customHeight="1" spans="1:19">
      <c r="A1881" s="1" t="s">
        <v>4421</v>
      </c>
      <c r="B1881" s="3" t="s">
        <v>4422</v>
      </c>
      <c r="C1881" s="4">
        <v>3984000</v>
      </c>
      <c r="D1881" s="5">
        <v>3984000</v>
      </c>
      <c r="F1881" s="5">
        <v>3984000</v>
      </c>
      <c r="H1881" s="1">
        <v>5</v>
      </c>
      <c r="I1881" s="6">
        <v>45057</v>
      </c>
      <c r="J1881" s="13" t="s">
        <v>4423</v>
      </c>
      <c r="K1881" s="1" t="s">
        <v>1320</v>
      </c>
      <c r="N1881" s="8"/>
      <c r="R1881" s="1"/>
      <c r="S1881" s="1">
        <v>1</v>
      </c>
    </row>
    <row r="1882" customHeight="1" spans="1:18">
      <c r="A1882" s="1" t="s">
        <v>4424</v>
      </c>
      <c r="B1882" s="3" t="s">
        <v>4425</v>
      </c>
      <c r="C1882" s="4">
        <v>54011210</v>
      </c>
      <c r="D1882" s="5">
        <v>49612166.82</v>
      </c>
      <c r="E1882" s="4">
        <v>8.6</v>
      </c>
      <c r="F1882" s="5">
        <v>49612166.82</v>
      </c>
      <c r="G1882" s="5">
        <f>100-100*F1882/C1882</f>
        <v>8.14468548288401</v>
      </c>
      <c r="H1882" s="1">
        <v>164</v>
      </c>
      <c r="I1882" s="6">
        <v>45058</v>
      </c>
      <c r="J1882" s="13" t="s">
        <v>4426</v>
      </c>
      <c r="K1882" s="1" t="s">
        <v>20</v>
      </c>
      <c r="L1882" s="1" t="str">
        <f>_xlfn.DISPIMG("ID_55D74B390B30415DBCF3D8994154089D",1)</f>
        <v>=DISPIMG("ID_55D74B390B30415DBCF3D8994154089D",1)</v>
      </c>
      <c r="M1882" s="7" t="s">
        <v>3573</v>
      </c>
      <c r="N1882" s="28" t="s">
        <v>4427</v>
      </c>
      <c r="O1882" s="1" t="s">
        <v>4428</v>
      </c>
      <c r="P1882" s="1">
        <v>0</v>
      </c>
      <c r="R1882" s="3" t="s">
        <v>4429</v>
      </c>
    </row>
    <row r="1883" hidden="1" customHeight="1" spans="1:19">
      <c r="A1883" s="1" t="s">
        <v>4430</v>
      </c>
      <c r="B1883" s="3" t="s">
        <v>4431</v>
      </c>
      <c r="H1883" s="1">
        <v>8</v>
      </c>
      <c r="I1883" s="6">
        <v>45058</v>
      </c>
      <c r="J1883" s="13" t="s">
        <v>4432</v>
      </c>
      <c r="K1883" s="1" t="s">
        <v>1320</v>
      </c>
      <c r="N1883" s="8"/>
      <c r="R1883" s="1"/>
      <c r="S1883" s="1">
        <v>1</v>
      </c>
    </row>
    <row r="1884" s="10" customFormat="1" customHeight="1" spans="1:20">
      <c r="A1884" s="1" t="s">
        <v>4433</v>
      </c>
      <c r="B1884" s="3" t="s">
        <v>4434</v>
      </c>
      <c r="C1884" s="4">
        <v>4656792</v>
      </c>
      <c r="D1884" s="5">
        <v>4271680.81</v>
      </c>
      <c r="E1884" s="4">
        <v>8.9</v>
      </c>
      <c r="F1884" s="5">
        <v>4271680.81</v>
      </c>
      <c r="G1884" s="5">
        <f>100-100*F1884/C1884</f>
        <v>8.26988171256093</v>
      </c>
      <c r="H1884" s="1">
        <v>110</v>
      </c>
      <c r="I1884" s="6">
        <v>45061</v>
      </c>
      <c r="J1884" s="13" t="s">
        <v>4435</v>
      </c>
      <c r="K1884" s="1" t="s">
        <v>1265</v>
      </c>
      <c r="L1884" s="1" t="str">
        <f>_xlfn.DISPIMG("ID_2C2A56816916427A9E27E8D5FAA3260D",1)</f>
        <v>=DISPIMG("ID_2C2A56816916427A9E27E8D5FAA3260D",1)</v>
      </c>
      <c r="M1884" s="19" t="s">
        <v>3544</v>
      </c>
      <c r="N1884" s="20" t="s">
        <v>657</v>
      </c>
      <c r="O1884" s="9" t="s">
        <v>645</v>
      </c>
      <c r="P1884" s="9">
        <v>0</v>
      </c>
      <c r="Q1884" s="9"/>
      <c r="R1884" s="3" t="s">
        <v>4436</v>
      </c>
      <c r="S1884" s="1"/>
      <c r="T1884" s="1"/>
    </row>
    <row r="1885" customHeight="1" spans="1:18">
      <c r="A1885" s="1" t="s">
        <v>4437</v>
      </c>
      <c r="B1885" s="3" t="s">
        <v>4438</v>
      </c>
      <c r="C1885" s="4">
        <v>5750761</v>
      </c>
      <c r="D1885" s="5">
        <v>5175561.86</v>
      </c>
      <c r="E1885" s="4">
        <v>10.4</v>
      </c>
      <c r="F1885" s="5">
        <v>5175561.86</v>
      </c>
      <c r="G1885" s="5">
        <f>100-100*F1885/C1885</f>
        <v>10.0021395429231</v>
      </c>
      <c r="H1885" s="1">
        <v>126</v>
      </c>
      <c r="I1885" s="6">
        <v>45061</v>
      </c>
      <c r="J1885" s="13" t="s">
        <v>4439</v>
      </c>
      <c r="K1885" s="1" t="s">
        <v>1265</v>
      </c>
      <c r="L1885" s="1" t="str">
        <f>_xlfn.DISPIMG("ID_2221741279DB454A93B43F236219C8E8",1)</f>
        <v>=DISPIMG("ID_2221741279DB454A93B43F236219C8E8",1)</v>
      </c>
      <c r="M1885" s="7" t="s">
        <v>4440</v>
      </c>
      <c r="N1885" s="20" t="s">
        <v>657</v>
      </c>
      <c r="O1885" s="9" t="s">
        <v>645</v>
      </c>
      <c r="P1885" s="9">
        <v>0</v>
      </c>
      <c r="Q1885" s="9"/>
      <c r="R1885" s="3" t="s">
        <v>4441</v>
      </c>
    </row>
    <row r="1886" customHeight="1" spans="1:18">
      <c r="A1886" s="1" t="s">
        <v>4442</v>
      </c>
      <c r="B1886" s="3" t="s">
        <v>4443</v>
      </c>
      <c r="C1886" s="4">
        <v>9510110</v>
      </c>
      <c r="D1886" s="5">
        <v>8536781.87</v>
      </c>
      <c r="E1886" s="4">
        <v>11.9</v>
      </c>
      <c r="F1886" s="5">
        <v>8536781.87</v>
      </c>
      <c r="G1886" s="5">
        <f>100-100*F1886/C1886</f>
        <v>10.2346674223537</v>
      </c>
      <c r="H1886" s="1">
        <v>139</v>
      </c>
      <c r="I1886" s="6">
        <v>45061</v>
      </c>
      <c r="J1886" s="13" t="s">
        <v>4444</v>
      </c>
      <c r="K1886" s="1" t="s">
        <v>1265</v>
      </c>
      <c r="L1886" s="1" t="str">
        <f>_xlfn.DISPIMG("ID_D943E76344A84FACAAB33A09A3FC8D02",1)</f>
        <v>=DISPIMG("ID_D943E76344A84FACAAB33A09A3FC8D02",1)</v>
      </c>
      <c r="M1886" s="19" t="s">
        <v>3884</v>
      </c>
      <c r="N1886" s="26" t="s">
        <v>4445</v>
      </c>
      <c r="O1886" s="1" t="s">
        <v>722</v>
      </c>
      <c r="P1886" s="1">
        <v>0</v>
      </c>
      <c r="R1886" s="3" t="s">
        <v>4446</v>
      </c>
    </row>
    <row r="1887" hidden="1" customHeight="1" spans="1:19">
      <c r="A1887" s="1" t="s">
        <v>4447</v>
      </c>
      <c r="B1887" s="3" t="s">
        <v>4448</v>
      </c>
      <c r="C1887" s="4">
        <v>13581743.27</v>
      </c>
      <c r="D1887" s="5">
        <v>13581743.27</v>
      </c>
      <c r="F1887" s="5">
        <v>13581743.27</v>
      </c>
      <c r="H1887" s="1">
        <v>3</v>
      </c>
      <c r="I1887" s="6">
        <v>45061</v>
      </c>
      <c r="J1887" s="13" t="s">
        <v>4449</v>
      </c>
      <c r="K1887" s="1" t="s">
        <v>562</v>
      </c>
      <c r="N1887" s="8"/>
      <c r="R1887" s="1"/>
      <c r="S1887" s="1">
        <v>1</v>
      </c>
    </row>
    <row r="1888" customHeight="1" spans="1:18">
      <c r="A1888" s="1" t="s">
        <v>4450</v>
      </c>
      <c r="B1888" s="3" t="s">
        <v>4451</v>
      </c>
      <c r="C1888" s="4">
        <v>4867813</v>
      </c>
      <c r="D1888" s="5">
        <v>4362171.51</v>
      </c>
      <c r="E1888" s="4">
        <v>10.9</v>
      </c>
      <c r="F1888" s="5">
        <v>4362171.51</v>
      </c>
      <c r="G1888" s="5">
        <f>100-100*F1888/C1888</f>
        <v>10.3874468883665</v>
      </c>
      <c r="H1888" s="1">
        <v>150</v>
      </c>
      <c r="I1888" s="6">
        <v>45062</v>
      </c>
      <c r="J1888" s="13" t="s">
        <v>4452</v>
      </c>
      <c r="K1888" s="1" t="s">
        <v>1265</v>
      </c>
      <c r="L1888" s="1" t="str">
        <f>_xlfn.DISPIMG("ID_2C2A56816916427A9E27E8D5FAA3260D",1)</f>
        <v>=DISPIMG("ID_2C2A56816916427A9E27E8D5FAA3260D",1)</v>
      </c>
      <c r="M1888" s="19" t="s">
        <v>3544</v>
      </c>
      <c r="N1888" s="20" t="s">
        <v>657</v>
      </c>
      <c r="O1888" s="9" t="s">
        <v>645</v>
      </c>
      <c r="P1888" s="9">
        <v>0</v>
      </c>
      <c r="Q1888" s="9"/>
      <c r="R1888" s="3" t="s">
        <v>4453</v>
      </c>
    </row>
    <row r="1889" customHeight="1" spans="1:18">
      <c r="A1889" s="1" t="s">
        <v>4454</v>
      </c>
      <c r="B1889" s="3" t="s">
        <v>4455</v>
      </c>
      <c r="C1889" s="4">
        <v>5864438</v>
      </c>
      <c r="D1889" s="5">
        <v>5465774.93</v>
      </c>
      <c r="E1889" s="4">
        <v>7.3</v>
      </c>
      <c r="F1889" s="5">
        <v>5465774.93</v>
      </c>
      <c r="G1889" s="5">
        <f>100-100*F1889/C1889</f>
        <v>6.79797569690395</v>
      </c>
      <c r="H1889" s="1">
        <v>54</v>
      </c>
      <c r="I1889" s="6">
        <v>45062</v>
      </c>
      <c r="J1889" s="13" t="s">
        <v>4456</v>
      </c>
      <c r="K1889" s="1" t="s">
        <v>1320</v>
      </c>
      <c r="L1889" s="1" t="str">
        <f>_xlfn.DISPIMG("ID_55D74B390B30415DBCF3D8994154089D",1)</f>
        <v>=DISPIMG("ID_55D74B390B30415DBCF3D8994154089D",1)</v>
      </c>
      <c r="M1889" s="7" t="s">
        <v>3573</v>
      </c>
      <c r="N1889" s="8" t="s">
        <v>644</v>
      </c>
      <c r="O1889" s="9" t="s">
        <v>645</v>
      </c>
      <c r="P1889" s="9">
        <v>0</v>
      </c>
      <c r="Q1889" s="9"/>
      <c r="R1889" s="3" t="s">
        <v>4457</v>
      </c>
    </row>
    <row r="1890" hidden="1" customHeight="1" spans="1:19">
      <c r="A1890" s="1" t="s">
        <v>4458</v>
      </c>
      <c r="B1890" s="3" t="s">
        <v>4459</v>
      </c>
      <c r="H1890" s="1">
        <v>4</v>
      </c>
      <c r="I1890" s="6">
        <v>45062</v>
      </c>
      <c r="J1890" s="13" t="s">
        <v>4460</v>
      </c>
      <c r="K1890" s="1" t="s">
        <v>20</v>
      </c>
      <c r="N1890" s="8"/>
      <c r="R1890" s="1"/>
      <c r="S1890" s="1">
        <v>1</v>
      </c>
    </row>
    <row r="1891" hidden="1" customHeight="1" spans="1:19">
      <c r="A1891" s="1" t="s">
        <v>4461</v>
      </c>
      <c r="B1891" s="3" t="s">
        <v>4462</v>
      </c>
      <c r="H1891" s="1">
        <v>5</v>
      </c>
      <c r="I1891" s="6">
        <v>45062</v>
      </c>
      <c r="J1891" s="13" t="s">
        <v>4463</v>
      </c>
      <c r="K1891" s="1" t="s">
        <v>1320</v>
      </c>
      <c r="N1891" s="8"/>
      <c r="R1891" s="1"/>
      <c r="S1891" s="1">
        <v>1</v>
      </c>
    </row>
    <row r="1892" customHeight="1" spans="1:18">
      <c r="A1892" s="1" t="s">
        <v>4464</v>
      </c>
      <c r="B1892" s="3" t="s">
        <v>4465</v>
      </c>
      <c r="C1892" s="4">
        <v>5724961</v>
      </c>
      <c r="D1892" s="5">
        <v>5398544.89</v>
      </c>
      <c r="E1892" s="4">
        <v>6.2</v>
      </c>
      <c r="F1892" s="5">
        <v>5398544.89</v>
      </c>
      <c r="G1892" s="5">
        <f>100-100*F1892/C1892</f>
        <v>5.70163028184821</v>
      </c>
      <c r="H1892" s="1">
        <v>116</v>
      </c>
      <c r="I1892" s="6">
        <v>45063</v>
      </c>
      <c r="J1892" s="13" t="s">
        <v>4466</v>
      </c>
      <c r="K1892" s="1" t="s">
        <v>1265</v>
      </c>
      <c r="L1892" s="1" t="str">
        <f>_xlfn.DISPIMG("ID_2C2A56816916427A9E27E8D5FAA3260D",1)</f>
        <v>=DISPIMG("ID_2C2A56816916427A9E27E8D5FAA3260D",1)</v>
      </c>
      <c r="M1892" s="19" t="s">
        <v>3544</v>
      </c>
      <c r="N1892" s="20" t="s">
        <v>657</v>
      </c>
      <c r="O1892" s="9" t="s">
        <v>645</v>
      </c>
      <c r="P1892" s="9">
        <v>0</v>
      </c>
      <c r="Q1892" s="9"/>
      <c r="R1892" s="3" t="s">
        <v>4467</v>
      </c>
    </row>
    <row r="1893" customHeight="1" spans="1:18">
      <c r="A1893" s="1" t="s">
        <v>4468</v>
      </c>
      <c r="B1893" s="3" t="s">
        <v>4469</v>
      </c>
      <c r="C1893" s="4">
        <v>28511390</v>
      </c>
      <c r="D1893" s="5">
        <v>26593321.52</v>
      </c>
      <c r="E1893" s="4">
        <v>7.2</v>
      </c>
      <c r="F1893" s="5">
        <v>26593321.52</v>
      </c>
      <c r="G1893" s="5">
        <f>100-100*F1893/C1893</f>
        <v>6.72737625208732</v>
      </c>
      <c r="H1893" s="1">
        <v>17</v>
      </c>
      <c r="I1893" s="6">
        <v>45063</v>
      </c>
      <c r="J1893" s="13" t="s">
        <v>4470</v>
      </c>
      <c r="K1893" s="1" t="s">
        <v>1320</v>
      </c>
      <c r="L1893" s="1" t="str">
        <f>_xlfn.DISPIMG("ID_55D74B390B30415DBCF3D8994154089D",1)</f>
        <v>=DISPIMG("ID_55D74B390B30415DBCF3D8994154089D",1)</v>
      </c>
      <c r="M1893" s="7" t="s">
        <v>3573</v>
      </c>
      <c r="N1893" s="8" t="s">
        <v>644</v>
      </c>
      <c r="O1893" s="9" t="s">
        <v>645</v>
      </c>
      <c r="P1893" s="9">
        <v>0</v>
      </c>
      <c r="Q1893" s="9"/>
      <c r="R1893" s="3" t="s">
        <v>4471</v>
      </c>
    </row>
    <row r="1894" customHeight="1" spans="1:18">
      <c r="A1894" s="1" t="s">
        <v>4472</v>
      </c>
      <c r="B1894" s="3" t="s">
        <v>4473</v>
      </c>
      <c r="C1894" s="4">
        <v>10089344</v>
      </c>
      <c r="D1894" s="5">
        <v>9080409.61</v>
      </c>
      <c r="E1894" s="4">
        <v>10.5</v>
      </c>
      <c r="F1894" s="5">
        <v>9080409.61</v>
      </c>
      <c r="G1894" s="5">
        <f>100-100*F1894/C1894</f>
        <v>9.99999990088553</v>
      </c>
      <c r="H1894" s="1">
        <v>226</v>
      </c>
      <c r="I1894" s="6">
        <v>45063</v>
      </c>
      <c r="J1894" s="13" t="s">
        <v>4474</v>
      </c>
      <c r="K1894" s="1" t="s">
        <v>1265</v>
      </c>
      <c r="L1894" s="1" t="str">
        <f>_xlfn.DISPIMG("ID_2C2A56816916427A9E27E8D5FAA3260D",1)</f>
        <v>=DISPIMG("ID_2C2A56816916427A9E27E8D5FAA3260D",1)</v>
      </c>
      <c r="M1894" s="19" t="s">
        <v>3544</v>
      </c>
      <c r="N1894" s="20" t="s">
        <v>657</v>
      </c>
      <c r="O1894" s="9" t="s">
        <v>645</v>
      </c>
      <c r="P1894" s="9">
        <v>0</v>
      </c>
      <c r="Q1894" s="9"/>
      <c r="R1894" s="3" t="s">
        <v>4475</v>
      </c>
    </row>
    <row r="1895" customHeight="1" spans="1:18">
      <c r="A1895" s="1" t="s">
        <v>4447</v>
      </c>
      <c r="B1895" s="3" t="s">
        <v>4476</v>
      </c>
      <c r="C1895" s="4">
        <v>5240864</v>
      </c>
      <c r="D1895" s="5">
        <v>4878925.02</v>
      </c>
      <c r="E1895" s="4">
        <v>3</v>
      </c>
      <c r="F1895" s="5">
        <v>4878925.02</v>
      </c>
      <c r="G1895" s="5">
        <f>100-100*F1895/C1895</f>
        <v>6.90609372805706</v>
      </c>
      <c r="H1895" s="1">
        <v>7</v>
      </c>
      <c r="I1895" s="6">
        <v>45063</v>
      </c>
      <c r="J1895" s="13" t="s">
        <v>4477</v>
      </c>
      <c r="K1895" s="1" t="s">
        <v>562</v>
      </c>
      <c r="L1895" s="1" t="str">
        <f>_xlfn.DISPIMG("ID_3A95CA95E9534A9D960646D969119CD7",1)</f>
        <v>=DISPIMG("ID_3A95CA95E9534A9D960646D969119CD7",1)</v>
      </c>
      <c r="M1895" s="17" t="s">
        <v>4478</v>
      </c>
      <c r="N1895" s="29" t="s">
        <v>4479</v>
      </c>
      <c r="O1895" s="1" t="s">
        <v>3919</v>
      </c>
      <c r="P1895" s="1">
        <v>0</v>
      </c>
      <c r="R1895" s="3" t="s">
        <v>4480</v>
      </c>
    </row>
    <row r="1896" hidden="1" customHeight="1" spans="1:19">
      <c r="A1896" s="1" t="s">
        <v>4481</v>
      </c>
      <c r="B1896" s="3" t="s">
        <v>4482</v>
      </c>
      <c r="C1896" s="4">
        <v>5431218.21</v>
      </c>
      <c r="D1896" s="5">
        <v>5431218.21</v>
      </c>
      <c r="F1896" s="5">
        <v>5431218.21</v>
      </c>
      <c r="H1896" s="1">
        <v>3</v>
      </c>
      <c r="I1896" s="6">
        <v>45063</v>
      </c>
      <c r="J1896" s="13" t="s">
        <v>4483</v>
      </c>
      <c r="K1896" s="1" t="s">
        <v>562</v>
      </c>
      <c r="N1896" s="8"/>
      <c r="R1896" s="1"/>
      <c r="S1896" s="1">
        <v>1</v>
      </c>
    </row>
    <row r="1897" hidden="1" customHeight="1" spans="1:19">
      <c r="A1897" s="1" t="s">
        <v>4484</v>
      </c>
      <c r="B1897" s="3" t="s">
        <v>4485</v>
      </c>
      <c r="H1897" s="1">
        <v>5</v>
      </c>
      <c r="I1897" s="6">
        <v>45063</v>
      </c>
      <c r="J1897" s="13" t="s">
        <v>4486</v>
      </c>
      <c r="K1897" s="1" t="s">
        <v>1320</v>
      </c>
      <c r="N1897" s="8"/>
      <c r="R1897" s="1"/>
      <c r="S1897" s="1">
        <v>1</v>
      </c>
    </row>
    <row r="1898" customHeight="1" spans="1:18">
      <c r="A1898" s="1" t="s">
        <v>4487</v>
      </c>
      <c r="B1898" s="3" t="s">
        <v>4488</v>
      </c>
      <c r="C1898" s="4">
        <v>3968032</v>
      </c>
      <c r="D1898" s="5">
        <v>3728172.29</v>
      </c>
      <c r="E1898" s="4">
        <v>6.2</v>
      </c>
      <c r="F1898" s="5">
        <v>3728172.29</v>
      </c>
      <c r="G1898" s="5">
        <f>100-100*F1898/C1898</f>
        <v>6.0448028140902</v>
      </c>
      <c r="H1898" s="1">
        <v>19</v>
      </c>
      <c r="I1898" s="6">
        <v>45064</v>
      </c>
      <c r="J1898" s="13" t="s">
        <v>4489</v>
      </c>
      <c r="K1898" s="1" t="s">
        <v>1320</v>
      </c>
      <c r="L1898" s="1" t="str">
        <f>_xlfn.DISPIMG("ID_55D74B390B30415DBCF3D8994154089D",1)</f>
        <v>=DISPIMG("ID_55D74B390B30415DBCF3D8994154089D",1)</v>
      </c>
      <c r="M1898" s="7" t="s">
        <v>3573</v>
      </c>
      <c r="N1898" s="8" t="s">
        <v>644</v>
      </c>
      <c r="O1898" s="9" t="s">
        <v>645</v>
      </c>
      <c r="P1898" s="9">
        <v>0</v>
      </c>
      <c r="Q1898" s="9"/>
      <c r="R1898" s="3" t="s">
        <v>4490</v>
      </c>
    </row>
    <row r="1899" customHeight="1" spans="1:18">
      <c r="A1899" s="1" t="s">
        <v>4491</v>
      </c>
      <c r="B1899" s="3" t="s">
        <v>4492</v>
      </c>
      <c r="C1899" s="4">
        <v>3797948</v>
      </c>
      <c r="D1899" s="5">
        <v>3466717.28</v>
      </c>
      <c r="E1899" s="4">
        <v>9.1</v>
      </c>
      <c r="F1899" s="5">
        <v>3466717.28</v>
      </c>
      <c r="G1899" s="5">
        <f>100-100*F1899/C1899</f>
        <v>8.72130740073324</v>
      </c>
      <c r="H1899" s="1">
        <v>91</v>
      </c>
      <c r="I1899" s="6">
        <v>45064</v>
      </c>
      <c r="J1899" s="13" t="s">
        <v>4493</v>
      </c>
      <c r="K1899" s="1" t="s">
        <v>1320</v>
      </c>
      <c r="L1899" s="1" t="str">
        <f>_xlfn.DISPIMG("ID_55D74B390B30415DBCF3D8994154089D",1)</f>
        <v>=DISPIMG("ID_55D74B390B30415DBCF3D8994154089D",1)</v>
      </c>
      <c r="M1899" s="7" t="s">
        <v>3573</v>
      </c>
      <c r="N1899" s="8" t="s">
        <v>644</v>
      </c>
      <c r="O1899" s="9" t="s">
        <v>645</v>
      </c>
      <c r="P1899" s="9">
        <v>0</v>
      </c>
      <c r="Q1899" s="9"/>
      <c r="R1899" s="3" t="s">
        <v>4494</v>
      </c>
    </row>
    <row r="1900" customHeight="1" spans="1:18">
      <c r="A1900" s="1" t="s">
        <v>4495</v>
      </c>
      <c r="B1900" s="3" t="s">
        <v>4496</v>
      </c>
      <c r="C1900" s="4">
        <v>22145665</v>
      </c>
      <c r="D1900" s="5">
        <v>20113710.86</v>
      </c>
      <c r="E1900" s="4">
        <v>9.2</v>
      </c>
      <c r="F1900" s="5">
        <v>20113710.86</v>
      </c>
      <c r="G1900" s="5">
        <f>100-100*F1900/C1900</f>
        <v>9.17540358350043</v>
      </c>
      <c r="H1900" s="1">
        <v>179</v>
      </c>
      <c r="I1900" s="6">
        <v>45064</v>
      </c>
      <c r="J1900" s="13" t="s">
        <v>4497</v>
      </c>
      <c r="K1900" s="1" t="s">
        <v>1320</v>
      </c>
      <c r="L1900" s="1" t="str">
        <f>_xlfn.DISPIMG("ID_55D74B390B30415DBCF3D8994154089D",1)</f>
        <v>=DISPIMG("ID_55D74B390B30415DBCF3D8994154089D",1)</v>
      </c>
      <c r="M1900" s="7" t="s">
        <v>3573</v>
      </c>
      <c r="N1900" s="8" t="s">
        <v>644</v>
      </c>
      <c r="O1900" s="9" t="s">
        <v>645</v>
      </c>
      <c r="P1900" s="9">
        <v>0</v>
      </c>
      <c r="Q1900" s="9"/>
      <c r="R1900" s="3" t="s">
        <v>4498</v>
      </c>
    </row>
    <row r="1901" customHeight="1" spans="1:18">
      <c r="A1901" s="1" t="s">
        <v>4499</v>
      </c>
      <c r="B1901" s="3" t="s">
        <v>4500</v>
      </c>
      <c r="C1901" s="4">
        <v>14017894</v>
      </c>
      <c r="D1901" s="5">
        <v>13158318.21</v>
      </c>
      <c r="E1901" s="4">
        <v>6.5</v>
      </c>
      <c r="F1901" s="5">
        <v>13158318.21</v>
      </c>
      <c r="G1901" s="5">
        <f>100-100*F1901/C1901</f>
        <v>6.13198951283267</v>
      </c>
      <c r="H1901" s="1">
        <v>225</v>
      </c>
      <c r="I1901" s="6">
        <v>45064</v>
      </c>
      <c r="J1901" s="13" t="s">
        <v>4501</v>
      </c>
      <c r="K1901" s="1" t="s">
        <v>1265</v>
      </c>
      <c r="L1901" s="1" t="str">
        <f>_xlfn.DISPIMG("ID_2C2A56816916427A9E27E8D5FAA3260D",1)</f>
        <v>=DISPIMG("ID_2C2A56816916427A9E27E8D5FAA3260D",1)</v>
      </c>
      <c r="M1901" s="19" t="s">
        <v>3544</v>
      </c>
      <c r="N1901" s="20" t="s">
        <v>657</v>
      </c>
      <c r="O1901" s="9" t="s">
        <v>645</v>
      </c>
      <c r="P1901" s="9">
        <v>0</v>
      </c>
      <c r="Q1901" s="9"/>
      <c r="R1901" s="3" t="s">
        <v>4502</v>
      </c>
    </row>
    <row r="1902" hidden="1" customHeight="1" spans="1:19">
      <c r="A1902" s="1" t="s">
        <v>4503</v>
      </c>
      <c r="B1902" s="3" t="s">
        <v>4504</v>
      </c>
      <c r="H1902" s="1">
        <v>11</v>
      </c>
      <c r="I1902" s="6">
        <v>45064</v>
      </c>
      <c r="J1902" s="13" t="s">
        <v>4505</v>
      </c>
      <c r="K1902" s="1" t="s">
        <v>1320</v>
      </c>
      <c r="N1902" s="29" t="s">
        <v>4506</v>
      </c>
      <c r="R1902" s="1"/>
      <c r="S1902" s="1">
        <v>1</v>
      </c>
    </row>
    <row r="1903" hidden="1" customHeight="1" spans="1:19">
      <c r="A1903" s="1" t="s">
        <v>4507</v>
      </c>
      <c r="B1903" s="3" t="s">
        <v>4508</v>
      </c>
      <c r="C1903" s="4">
        <v>19351297.85</v>
      </c>
      <c r="D1903" s="5">
        <v>19351297.85</v>
      </c>
      <c r="F1903" s="5">
        <v>19351297.85</v>
      </c>
      <c r="H1903" s="1">
        <v>319</v>
      </c>
      <c r="I1903" s="6">
        <v>45064</v>
      </c>
      <c r="J1903" s="13" t="s">
        <v>4509</v>
      </c>
      <c r="K1903" s="1" t="s">
        <v>576</v>
      </c>
      <c r="N1903" s="29"/>
      <c r="R1903" s="1"/>
      <c r="S1903" s="1">
        <v>1</v>
      </c>
    </row>
    <row r="1904" customHeight="1" spans="1:18">
      <c r="A1904" s="1" t="s">
        <v>4510</v>
      </c>
      <c r="B1904" s="3" t="s">
        <v>4511</v>
      </c>
      <c r="C1904" s="4">
        <v>10372316</v>
      </c>
      <c r="D1904" s="5">
        <v>9666998.51</v>
      </c>
      <c r="E1904" s="4">
        <v>6.8</v>
      </c>
      <c r="F1904" s="5">
        <v>9666998.51</v>
      </c>
      <c r="G1904" s="5">
        <f>100-100*F1904/C1904</f>
        <v>6.80000001928209</v>
      </c>
      <c r="H1904" s="1">
        <v>219</v>
      </c>
      <c r="I1904" s="6">
        <v>45065</v>
      </c>
      <c r="J1904" s="13" t="s">
        <v>4512</v>
      </c>
      <c r="K1904" s="1" t="s">
        <v>502</v>
      </c>
      <c r="L1904" s="1" t="str">
        <f>_xlfn.DISPIMG("ID_2C2A56816916427A9E27E8D5FAA3260D",1)</f>
        <v>=DISPIMG("ID_2C2A56816916427A9E27E8D5FAA3260D",1)</v>
      </c>
      <c r="M1904" s="19" t="s">
        <v>3544</v>
      </c>
      <c r="N1904" s="20" t="s">
        <v>657</v>
      </c>
      <c r="O1904" s="9" t="s">
        <v>645</v>
      </c>
      <c r="P1904" s="9">
        <v>0</v>
      </c>
      <c r="Q1904" s="9"/>
      <c r="R1904" s="3" t="s">
        <v>4513</v>
      </c>
    </row>
    <row r="1905" customHeight="1" spans="1:18">
      <c r="A1905" s="1" t="s">
        <v>4514</v>
      </c>
      <c r="B1905" s="3" t="s">
        <v>4515</v>
      </c>
      <c r="C1905" s="4">
        <v>118292713</v>
      </c>
      <c r="D1905" s="5">
        <v>108101802.86</v>
      </c>
      <c r="E1905" s="4">
        <v>9.2</v>
      </c>
      <c r="F1905" s="5">
        <v>108101802.86</v>
      </c>
      <c r="G1905" s="5">
        <f>100-100*F1905/C1905</f>
        <v>8.61499401066234</v>
      </c>
      <c r="H1905" s="1">
        <v>49</v>
      </c>
      <c r="I1905" s="6">
        <v>45065</v>
      </c>
      <c r="J1905" s="13" t="s">
        <v>4516</v>
      </c>
      <c r="K1905" s="1" t="s">
        <v>1320</v>
      </c>
      <c r="L1905" s="1" t="str">
        <f>_xlfn.DISPIMG("ID_55D74B390B30415DBCF3D8994154089D",1)</f>
        <v>=DISPIMG("ID_55D74B390B30415DBCF3D8994154089D",1)</v>
      </c>
      <c r="M1905" s="7" t="s">
        <v>3573</v>
      </c>
      <c r="N1905" s="26" t="s">
        <v>4517</v>
      </c>
      <c r="O1905" s="1" t="s">
        <v>4518</v>
      </c>
      <c r="P1905" s="1">
        <v>1</v>
      </c>
      <c r="R1905" s="3" t="s">
        <v>4519</v>
      </c>
    </row>
    <row r="1906" hidden="1" customHeight="1" spans="1:19">
      <c r="A1906" s="1" t="s">
        <v>4520</v>
      </c>
      <c r="B1906" s="3" t="s">
        <v>4521</v>
      </c>
      <c r="H1906" s="1">
        <v>4</v>
      </c>
      <c r="I1906" s="6">
        <v>45065</v>
      </c>
      <c r="J1906" s="13" t="s">
        <v>4522</v>
      </c>
      <c r="K1906" s="1" t="s">
        <v>20</v>
      </c>
      <c r="N1906" s="8"/>
      <c r="R1906" s="1"/>
      <c r="S1906" s="1">
        <v>1</v>
      </c>
    </row>
    <row r="1907" customHeight="1" spans="1:18">
      <c r="A1907" s="1" t="s">
        <v>4523</v>
      </c>
      <c r="B1907" s="3" t="s">
        <v>4524</v>
      </c>
      <c r="C1907" s="4">
        <v>5624538</v>
      </c>
      <c r="D1907" s="5">
        <v>5345262.14</v>
      </c>
      <c r="E1907" s="4">
        <v>5.5</v>
      </c>
      <c r="F1907" s="5">
        <v>5345262.14</v>
      </c>
      <c r="G1907" s="5">
        <f>100-100*F1907/C1907</f>
        <v>4.96531199540301</v>
      </c>
      <c r="H1907" s="1">
        <v>50</v>
      </c>
      <c r="I1907" s="6">
        <v>45068</v>
      </c>
      <c r="J1907" s="13" t="s">
        <v>4525</v>
      </c>
      <c r="K1907" s="1" t="s">
        <v>1320</v>
      </c>
      <c r="L1907" s="1" t="str">
        <f>_xlfn.DISPIMG("ID_55D74B390B30415DBCF3D8994154089D",1)</f>
        <v>=DISPIMG("ID_55D74B390B30415DBCF3D8994154089D",1)</v>
      </c>
      <c r="M1907" s="7" t="s">
        <v>3573</v>
      </c>
      <c r="N1907" s="8" t="s">
        <v>644</v>
      </c>
      <c r="O1907" s="9" t="s">
        <v>645</v>
      </c>
      <c r="P1907" s="9">
        <v>0</v>
      </c>
      <c r="Q1907" s="9"/>
      <c r="R1907" s="3" t="s">
        <v>4526</v>
      </c>
    </row>
    <row r="1908" customHeight="1" spans="1:18">
      <c r="A1908" s="1" t="s">
        <v>4527</v>
      </c>
      <c r="B1908" s="3" t="s">
        <v>4528</v>
      </c>
      <c r="C1908" s="4">
        <v>7400326</v>
      </c>
      <c r="D1908" s="5">
        <v>6818881.86</v>
      </c>
      <c r="E1908" s="4">
        <v>8.8</v>
      </c>
      <c r="F1908" s="5">
        <v>6818881.86</v>
      </c>
      <c r="G1908" s="5">
        <f>100-100*F1908/C1908</f>
        <v>7.8570071102273</v>
      </c>
      <c r="H1908" s="1">
        <v>228</v>
      </c>
      <c r="I1908" s="6">
        <v>45068</v>
      </c>
      <c r="J1908" s="13" t="s">
        <v>4529</v>
      </c>
      <c r="K1908" s="1" t="s">
        <v>3443</v>
      </c>
      <c r="L1908" s="1" t="str">
        <f>_xlfn.DISPIMG("ID_4EA14DCA0E6F4C69868E39C5EB7D9CF5",1)</f>
        <v>=DISPIMG("ID_4EA14DCA0E6F4C69868E39C5EB7D9CF5",1)</v>
      </c>
      <c r="M1908" s="7" t="s">
        <v>4440</v>
      </c>
      <c r="N1908" s="26" t="s">
        <v>4445</v>
      </c>
      <c r="O1908" s="1" t="s">
        <v>4428</v>
      </c>
      <c r="P1908" s="1">
        <v>0</v>
      </c>
      <c r="R1908" s="3" t="s">
        <v>4530</v>
      </c>
    </row>
    <row r="1909" customHeight="1" spans="1:18">
      <c r="A1909" s="1" t="s">
        <v>4531</v>
      </c>
      <c r="B1909" s="3" t="s">
        <v>4532</v>
      </c>
      <c r="C1909" s="4">
        <v>5688352</v>
      </c>
      <c r="D1909" s="5">
        <v>5375077.81</v>
      </c>
      <c r="E1909" s="4">
        <v>5.9</v>
      </c>
      <c r="F1909" s="5">
        <v>5375077.81</v>
      </c>
      <c r="G1909" s="5">
        <f>100-100*F1909/C1909</f>
        <v>5.50729262183494</v>
      </c>
      <c r="H1909" s="1">
        <v>53</v>
      </c>
      <c r="I1909" s="6">
        <v>45068</v>
      </c>
      <c r="J1909" s="13" t="s">
        <v>4533</v>
      </c>
      <c r="K1909" s="1" t="s">
        <v>1320</v>
      </c>
      <c r="L1909" s="1" t="str">
        <f>_xlfn.DISPIMG("ID_55D74B390B30415DBCF3D8994154089D",1)</f>
        <v>=DISPIMG("ID_55D74B390B30415DBCF3D8994154089D",1)</v>
      </c>
      <c r="M1909" s="7" t="s">
        <v>3573</v>
      </c>
      <c r="N1909" s="8" t="s">
        <v>644</v>
      </c>
      <c r="O1909" s="9" t="s">
        <v>645</v>
      </c>
      <c r="P1909" s="9">
        <v>0</v>
      </c>
      <c r="Q1909" s="9"/>
      <c r="R1909" s="3" t="s">
        <v>4534</v>
      </c>
    </row>
    <row r="1910" customHeight="1" spans="1:18">
      <c r="A1910" s="1" t="s">
        <v>4535</v>
      </c>
      <c r="B1910" s="3" t="s">
        <v>4536</v>
      </c>
      <c r="C1910" s="4">
        <v>13233197</v>
      </c>
      <c r="D1910" s="5">
        <v>12134844.1</v>
      </c>
      <c r="E1910" s="4">
        <v>9.6</v>
      </c>
      <c r="F1910" s="5">
        <v>12134844.1</v>
      </c>
      <c r="G1910" s="5">
        <f>100-100*F1910/C1910</f>
        <v>8.29998147839861</v>
      </c>
      <c r="H1910" s="1">
        <v>119</v>
      </c>
      <c r="I1910" s="6">
        <v>45068</v>
      </c>
      <c r="J1910" s="13" t="s">
        <v>4537</v>
      </c>
      <c r="K1910" s="1" t="s">
        <v>1320</v>
      </c>
      <c r="L1910" s="1" t="str">
        <f>_xlfn.DISPIMG("ID_55D74B390B30415DBCF3D8994154089D",1)</f>
        <v>=DISPIMG("ID_55D74B390B30415DBCF3D8994154089D",1)</v>
      </c>
      <c r="M1910" s="7" t="s">
        <v>3573</v>
      </c>
      <c r="N1910" s="8" t="s">
        <v>644</v>
      </c>
      <c r="O1910" s="9" t="s">
        <v>645</v>
      </c>
      <c r="P1910" s="9">
        <v>0</v>
      </c>
      <c r="Q1910" s="9"/>
      <c r="R1910" s="3" t="s">
        <v>4538</v>
      </c>
    </row>
    <row r="1911" hidden="1" customHeight="1" spans="1:19">
      <c r="A1911" s="1" t="s">
        <v>4539</v>
      </c>
      <c r="B1911" s="3" t="s">
        <v>4540</v>
      </c>
      <c r="C1911" s="4">
        <v>2629500</v>
      </c>
      <c r="D1911" s="5">
        <v>2629500</v>
      </c>
      <c r="F1911" s="5">
        <v>2629500</v>
      </c>
      <c r="H1911" s="1">
        <v>3</v>
      </c>
      <c r="I1911" s="6">
        <v>45068</v>
      </c>
      <c r="J1911" s="13" t="s">
        <v>4541</v>
      </c>
      <c r="K1911" s="1" t="s">
        <v>20</v>
      </c>
      <c r="N1911" s="8"/>
      <c r="R1911" s="1"/>
      <c r="S1911" s="1">
        <v>1</v>
      </c>
    </row>
    <row r="1912" hidden="1" customHeight="1" spans="1:19">
      <c r="A1912" s="1" t="s">
        <v>4542</v>
      </c>
      <c r="B1912" s="3" t="s">
        <v>4543</v>
      </c>
      <c r="H1912" s="1">
        <v>7</v>
      </c>
      <c r="I1912" s="6">
        <v>45068</v>
      </c>
      <c r="J1912" s="13" t="s">
        <v>4544</v>
      </c>
      <c r="K1912" s="1" t="s">
        <v>502</v>
      </c>
      <c r="N1912" s="8"/>
      <c r="R1912" s="1"/>
      <c r="S1912" s="1">
        <v>1</v>
      </c>
    </row>
    <row r="1913" customHeight="1" spans="1:18">
      <c r="A1913" s="1" t="s">
        <v>4545</v>
      </c>
      <c r="B1913" s="3" t="s">
        <v>4546</v>
      </c>
      <c r="C1913" s="4">
        <v>4792450</v>
      </c>
      <c r="D1913" s="5">
        <v>4453633.26</v>
      </c>
      <c r="E1913" s="4">
        <v>7.6</v>
      </c>
      <c r="F1913" s="5">
        <v>4453633.26</v>
      </c>
      <c r="G1913" s="5">
        <f>100-100*F1913/C1913</f>
        <v>7.06980229319034</v>
      </c>
      <c r="H1913" s="1">
        <v>44</v>
      </c>
      <c r="I1913" s="6">
        <v>45069</v>
      </c>
      <c r="J1913" s="13" t="s">
        <v>4547</v>
      </c>
      <c r="K1913" s="1" t="s">
        <v>1320</v>
      </c>
      <c r="L1913" s="1" t="str">
        <f>_xlfn.DISPIMG("ID_55D74B390B30415DBCF3D8994154089D",1)</f>
        <v>=DISPIMG("ID_55D74B390B30415DBCF3D8994154089D",1)</v>
      </c>
      <c r="M1913" s="7" t="s">
        <v>3573</v>
      </c>
      <c r="N1913" s="8" t="s">
        <v>644</v>
      </c>
      <c r="O1913" s="9" t="s">
        <v>645</v>
      </c>
      <c r="P1913" s="9">
        <v>0</v>
      </c>
      <c r="Q1913" s="9"/>
      <c r="R1913" s="3" t="s">
        <v>4548</v>
      </c>
    </row>
    <row r="1914" customHeight="1" spans="1:18">
      <c r="A1914" s="1" t="s">
        <v>4549</v>
      </c>
      <c r="B1914" s="3" t="s">
        <v>4550</v>
      </c>
      <c r="C1914" s="4">
        <v>5402834</v>
      </c>
      <c r="D1914" s="5">
        <v>5046026.92</v>
      </c>
      <c r="E1914" s="4">
        <v>7</v>
      </c>
      <c r="F1914" s="5">
        <v>5046026.92</v>
      </c>
      <c r="G1914" s="5">
        <f>100-100*F1914/C1914</f>
        <v>6.60407260337816</v>
      </c>
      <c r="H1914" s="1">
        <v>50</v>
      </c>
      <c r="I1914" s="6">
        <v>45069</v>
      </c>
      <c r="J1914" s="13" t="s">
        <v>4551</v>
      </c>
      <c r="K1914" s="1" t="s">
        <v>1320</v>
      </c>
      <c r="L1914" s="1" t="str">
        <f>_xlfn.DISPIMG("ID_55D74B390B30415DBCF3D8994154089D",1)</f>
        <v>=DISPIMG("ID_55D74B390B30415DBCF3D8994154089D",1)</v>
      </c>
      <c r="M1914" s="7" t="s">
        <v>3573</v>
      </c>
      <c r="N1914" s="8" t="s">
        <v>644</v>
      </c>
      <c r="O1914" s="9" t="s">
        <v>645</v>
      </c>
      <c r="P1914" s="9">
        <v>0</v>
      </c>
      <c r="Q1914" s="9"/>
      <c r="R1914" s="3" t="s">
        <v>4552</v>
      </c>
    </row>
    <row r="1915" hidden="1" customHeight="1" spans="1:19">
      <c r="A1915" s="1" t="s">
        <v>4553</v>
      </c>
      <c r="B1915" s="3" t="s">
        <v>4554</v>
      </c>
      <c r="C1915" s="4">
        <v>25920204.93</v>
      </c>
      <c r="D1915" s="5">
        <v>25920204.93</v>
      </c>
      <c r="F1915" s="5">
        <v>25920204.93</v>
      </c>
      <c r="H1915" s="1">
        <v>17</v>
      </c>
      <c r="I1915" s="6">
        <v>45069</v>
      </c>
      <c r="J1915" s="13" t="s">
        <v>4555</v>
      </c>
      <c r="K1915" s="1" t="s">
        <v>562</v>
      </c>
      <c r="N1915" s="8"/>
      <c r="R1915" s="1"/>
      <c r="S1915" s="1">
        <v>1</v>
      </c>
    </row>
    <row r="1916" hidden="1" customHeight="1" spans="1:19">
      <c r="A1916" s="1" t="s">
        <v>4556</v>
      </c>
      <c r="B1916" s="3" t="s">
        <v>4557</v>
      </c>
      <c r="H1916" s="1">
        <v>3</v>
      </c>
      <c r="I1916" s="6">
        <v>45069</v>
      </c>
      <c r="J1916" s="13" t="s">
        <v>4558</v>
      </c>
      <c r="K1916" s="1" t="s">
        <v>576</v>
      </c>
      <c r="N1916" s="8"/>
      <c r="R1916" s="1"/>
      <c r="S1916" s="1">
        <v>1</v>
      </c>
    </row>
    <row r="1917" hidden="1" customHeight="1" spans="1:19">
      <c r="A1917" s="1" t="s">
        <v>4559</v>
      </c>
      <c r="B1917" s="3" t="s">
        <v>4560</v>
      </c>
      <c r="H1917" s="1">
        <v>12</v>
      </c>
      <c r="I1917" s="6">
        <v>45069</v>
      </c>
      <c r="J1917" s="13" t="s">
        <v>4561</v>
      </c>
      <c r="K1917" s="1" t="s">
        <v>20</v>
      </c>
      <c r="N1917" s="8"/>
      <c r="R1917" s="1"/>
      <c r="S1917" s="1">
        <v>1</v>
      </c>
    </row>
    <row r="1918" customHeight="1" spans="1:18">
      <c r="A1918" s="1" t="s">
        <v>4562</v>
      </c>
      <c r="B1918" s="3" t="s">
        <v>4563</v>
      </c>
      <c r="C1918" s="4">
        <v>23580880</v>
      </c>
      <c r="D1918" s="5">
        <v>20869078.8</v>
      </c>
      <c r="E1918" s="4">
        <v>11.5</v>
      </c>
      <c r="F1918" s="5">
        <v>20869078.8</v>
      </c>
      <c r="G1918" s="5">
        <f>100-100*F1918/C1918</f>
        <v>11.5</v>
      </c>
      <c r="H1918" s="1">
        <v>289</v>
      </c>
      <c r="I1918" s="6">
        <v>45070</v>
      </c>
      <c r="J1918" s="13" t="s">
        <v>4564</v>
      </c>
      <c r="K1918" s="1" t="s">
        <v>1265</v>
      </c>
      <c r="L1918" s="1" t="str">
        <f>_xlfn.DISPIMG("ID_2C2A56816916427A9E27E8D5FAA3260D",1)</f>
        <v>=DISPIMG("ID_2C2A56816916427A9E27E8D5FAA3260D",1)</v>
      </c>
      <c r="M1918" s="19" t="s">
        <v>3544</v>
      </c>
      <c r="N1918" s="20" t="s">
        <v>657</v>
      </c>
      <c r="O1918" s="9" t="s">
        <v>645</v>
      </c>
      <c r="P1918" s="9">
        <v>0</v>
      </c>
      <c r="Q1918" s="9"/>
      <c r="R1918" s="3" t="s">
        <v>4565</v>
      </c>
    </row>
    <row r="1919" customHeight="1" spans="1:18">
      <c r="A1919" s="1" t="s">
        <v>4566</v>
      </c>
      <c r="B1919" s="3" t="s">
        <v>4567</v>
      </c>
      <c r="C1919" s="4">
        <v>22369189</v>
      </c>
      <c r="D1919" s="5">
        <v>20912398.4</v>
      </c>
      <c r="E1919" s="4">
        <v>7.3</v>
      </c>
      <c r="F1919" s="5">
        <v>20912398.4</v>
      </c>
      <c r="G1919" s="5">
        <f>100-100*F1919/C1919</f>
        <v>6.51248733246432</v>
      </c>
      <c r="H1919" s="1">
        <v>47</v>
      </c>
      <c r="I1919" s="6">
        <v>45070</v>
      </c>
      <c r="J1919" s="13" t="s">
        <v>4568</v>
      </c>
      <c r="K1919" s="1" t="s">
        <v>1320</v>
      </c>
      <c r="L1919" s="1" t="str">
        <f>_xlfn.DISPIMG("ID_55D74B390B30415DBCF3D8994154089D",1)</f>
        <v>=DISPIMG("ID_55D74B390B30415DBCF3D8994154089D",1)</v>
      </c>
      <c r="M1919" s="7" t="s">
        <v>3573</v>
      </c>
      <c r="N1919" s="8" t="s">
        <v>644</v>
      </c>
      <c r="O1919" s="9" t="s">
        <v>645</v>
      </c>
      <c r="P1919" s="9">
        <v>0</v>
      </c>
      <c r="Q1919" s="9"/>
      <c r="R1919" s="3" t="s">
        <v>4569</v>
      </c>
    </row>
    <row r="1920" hidden="1" customHeight="1" spans="1:19">
      <c r="A1920" s="1" t="s">
        <v>4570</v>
      </c>
      <c r="B1920" s="3" t="s">
        <v>4571</v>
      </c>
      <c r="H1920" s="1">
        <v>5</v>
      </c>
      <c r="I1920" s="6">
        <v>45070</v>
      </c>
      <c r="J1920" s="13" t="s">
        <v>4572</v>
      </c>
      <c r="K1920" s="1" t="s">
        <v>20</v>
      </c>
      <c r="N1920" s="8"/>
      <c r="R1920" s="1"/>
      <c r="S1920" s="1">
        <v>1</v>
      </c>
    </row>
    <row r="1921" customHeight="1" spans="1:18">
      <c r="A1921" s="1" t="s">
        <v>4352</v>
      </c>
      <c r="B1921" s="3" t="s">
        <v>4573</v>
      </c>
      <c r="C1921" s="4">
        <v>25280482</v>
      </c>
      <c r="D1921" s="5">
        <v>24086380.16</v>
      </c>
      <c r="E1921" s="4">
        <v>3</v>
      </c>
      <c r="F1921" s="5">
        <v>24086380.16</v>
      </c>
      <c r="G1921" s="5">
        <f>100-100*F1921/C1921</f>
        <v>4.72341405515924</v>
      </c>
      <c r="H1921" s="1">
        <v>4</v>
      </c>
      <c r="I1921" s="6">
        <v>45071</v>
      </c>
      <c r="J1921" s="13" t="s">
        <v>4574</v>
      </c>
      <c r="K1921" s="1" t="s">
        <v>562</v>
      </c>
      <c r="L1921" s="1" t="str">
        <f>_xlfn.DISPIMG("ID_3A95CA95E9534A9D960646D969119CD7",1)</f>
        <v>=DISPIMG("ID_3A95CA95E9534A9D960646D969119CD7",1)</v>
      </c>
      <c r="M1921" s="17" t="s">
        <v>4478</v>
      </c>
      <c r="N1921" s="30" t="s">
        <v>4575</v>
      </c>
      <c r="P1921" s="1">
        <v>0</v>
      </c>
      <c r="R1921" s="3" t="s">
        <v>4576</v>
      </c>
    </row>
    <row r="1922" hidden="1" customHeight="1" spans="1:19">
      <c r="A1922" s="1" t="s">
        <v>4577</v>
      </c>
      <c r="B1922" s="3" t="s">
        <v>4578</v>
      </c>
      <c r="H1922" s="1">
        <v>11</v>
      </c>
      <c r="I1922" s="6">
        <v>45071</v>
      </c>
      <c r="J1922" s="13" t="s">
        <v>4579</v>
      </c>
      <c r="K1922" s="1" t="s">
        <v>576</v>
      </c>
      <c r="N1922" s="8"/>
      <c r="R1922" s="1"/>
      <c r="S1922" s="1">
        <v>1</v>
      </c>
    </row>
    <row r="1923" hidden="1" customHeight="1" spans="1:19">
      <c r="A1923" s="1" t="s">
        <v>4580</v>
      </c>
      <c r="B1923" s="3" t="s">
        <v>4581</v>
      </c>
      <c r="H1923" s="1">
        <v>9</v>
      </c>
      <c r="I1923" s="6">
        <v>45071</v>
      </c>
      <c r="J1923" s="13" t="s">
        <v>4582</v>
      </c>
      <c r="K1923" s="1" t="s">
        <v>1320</v>
      </c>
      <c r="N1923" s="8"/>
      <c r="R1923" s="1"/>
      <c r="S1923" s="1">
        <v>1</v>
      </c>
    </row>
    <row r="1924" hidden="1" customHeight="1" spans="1:19">
      <c r="A1924" s="1" t="s">
        <v>4583</v>
      </c>
      <c r="B1924" s="3" t="s">
        <v>4584</v>
      </c>
      <c r="H1924" s="1">
        <v>4</v>
      </c>
      <c r="I1924" s="6">
        <v>45071</v>
      </c>
      <c r="J1924" s="13" t="s">
        <v>4585</v>
      </c>
      <c r="K1924" s="1">
        <v>9</v>
      </c>
      <c r="N1924" s="8"/>
      <c r="R1924" s="1"/>
      <c r="S1924" s="1">
        <v>1</v>
      </c>
    </row>
    <row r="1925" customHeight="1" spans="1:18">
      <c r="A1925" s="1" t="s">
        <v>4586</v>
      </c>
      <c r="B1925" s="3" t="s">
        <v>4587</v>
      </c>
      <c r="C1925" s="4">
        <v>12519106</v>
      </c>
      <c r="D1925" s="5">
        <v>11708344.86</v>
      </c>
      <c r="E1925" s="4">
        <v>6.8</v>
      </c>
      <c r="F1925" s="5">
        <v>11708344.86</v>
      </c>
      <c r="G1925" s="5">
        <f>100-100*F1925/C1925</f>
        <v>6.47619039250885</v>
      </c>
      <c r="H1925" s="1">
        <v>86</v>
      </c>
      <c r="I1925" s="6">
        <v>45072</v>
      </c>
      <c r="J1925" s="13" t="s">
        <v>4588</v>
      </c>
      <c r="K1925" s="1" t="s">
        <v>3540</v>
      </c>
      <c r="L1925" s="1" t="str">
        <f>_xlfn.DISPIMG("ID_2C2A56816916427A9E27E8D5FAA3260D",1)</f>
        <v>=DISPIMG("ID_2C2A56816916427A9E27E8D5FAA3260D",1)</v>
      </c>
      <c r="M1925" s="19" t="s">
        <v>3544</v>
      </c>
      <c r="N1925" s="26" t="s">
        <v>4589</v>
      </c>
      <c r="O1925" s="1" t="s">
        <v>4590</v>
      </c>
      <c r="P1925" s="1">
        <v>0</v>
      </c>
      <c r="R1925" s="3" t="s">
        <v>4591</v>
      </c>
    </row>
    <row r="1926" hidden="1" customHeight="1" spans="1:19">
      <c r="A1926" s="1" t="s">
        <v>4592</v>
      </c>
      <c r="B1926" s="3" t="s">
        <v>4593</v>
      </c>
      <c r="C1926" s="4">
        <v>4169621.65</v>
      </c>
      <c r="D1926" s="5">
        <v>4169621.65</v>
      </c>
      <c r="F1926" s="5">
        <v>4169621.65</v>
      </c>
      <c r="H1926" s="1">
        <v>82</v>
      </c>
      <c r="I1926" s="6">
        <v>45072</v>
      </c>
      <c r="J1926" s="13" t="s">
        <v>4594</v>
      </c>
      <c r="K1926" s="1" t="s">
        <v>576</v>
      </c>
      <c r="N1926" s="30"/>
      <c r="R1926" s="1"/>
      <c r="S1926" s="1">
        <v>1</v>
      </c>
    </row>
    <row r="1927" hidden="1" customHeight="1" spans="1:19">
      <c r="A1927" s="1" t="s">
        <v>4595</v>
      </c>
      <c r="B1927" s="3" t="s">
        <v>4596</v>
      </c>
      <c r="H1927" s="1">
        <v>8</v>
      </c>
      <c r="I1927" s="6">
        <v>45072</v>
      </c>
      <c r="J1927" s="13" t="s">
        <v>4597</v>
      </c>
      <c r="K1927" s="1" t="s">
        <v>1320</v>
      </c>
      <c r="N1927" s="30" t="s">
        <v>4598</v>
      </c>
      <c r="R1927" s="1"/>
      <c r="S1927" s="1">
        <v>1</v>
      </c>
    </row>
    <row r="1928" hidden="1" customHeight="1" spans="1:19">
      <c r="A1928" s="1" t="s">
        <v>4599</v>
      </c>
      <c r="B1928" s="3" t="s">
        <v>4600</v>
      </c>
      <c r="H1928" s="1">
        <v>6</v>
      </c>
      <c r="I1928" s="6">
        <v>45072</v>
      </c>
      <c r="J1928" s="13" t="s">
        <v>4601</v>
      </c>
      <c r="K1928" s="1" t="s">
        <v>502</v>
      </c>
      <c r="N1928" s="8"/>
      <c r="R1928" s="1"/>
      <c r="S1928" s="1">
        <v>1</v>
      </c>
    </row>
    <row r="1929" hidden="1" customHeight="1" spans="1:19">
      <c r="A1929" s="1" t="s">
        <v>4139</v>
      </c>
      <c r="B1929" s="3" t="s">
        <v>4140</v>
      </c>
      <c r="H1929" s="1">
        <v>7</v>
      </c>
      <c r="I1929" s="6">
        <v>45075</v>
      </c>
      <c r="J1929" s="13" t="s">
        <v>4602</v>
      </c>
      <c r="K1929" s="1" t="s">
        <v>20</v>
      </c>
      <c r="N1929" s="8"/>
      <c r="R1929" s="1"/>
      <c r="S1929" s="1">
        <v>1</v>
      </c>
    </row>
    <row r="1930" hidden="1" customHeight="1" spans="1:19">
      <c r="A1930" s="1" t="s">
        <v>4603</v>
      </c>
      <c r="B1930" s="3" t="s">
        <v>4604</v>
      </c>
      <c r="H1930" s="1">
        <v>7</v>
      </c>
      <c r="I1930" s="6">
        <v>45075</v>
      </c>
      <c r="J1930" s="13" t="s">
        <v>4605</v>
      </c>
      <c r="K1930" s="1" t="s">
        <v>20</v>
      </c>
      <c r="N1930" s="8"/>
      <c r="R1930" s="1"/>
      <c r="S1930" s="1">
        <v>1</v>
      </c>
    </row>
    <row r="1931" hidden="1" customHeight="1" spans="1:19">
      <c r="A1931" s="1" t="s">
        <v>4606</v>
      </c>
      <c r="B1931" s="3" t="s">
        <v>4607</v>
      </c>
      <c r="C1931" s="4">
        <v>4757221.83</v>
      </c>
      <c r="D1931" s="5">
        <v>4757221.83</v>
      </c>
      <c r="F1931" s="5">
        <v>4757221.83</v>
      </c>
      <c r="H1931" s="1">
        <v>81</v>
      </c>
      <c r="I1931" s="6">
        <v>45075</v>
      </c>
      <c r="J1931" s="13" t="s">
        <v>4608</v>
      </c>
      <c r="K1931" s="1" t="s">
        <v>576</v>
      </c>
      <c r="N1931" s="8"/>
      <c r="R1931" s="1"/>
      <c r="S1931" s="1">
        <v>1</v>
      </c>
    </row>
    <row r="1932" hidden="1" customHeight="1" spans="1:19">
      <c r="A1932" s="1" t="s">
        <v>4609</v>
      </c>
      <c r="B1932" s="3" t="s">
        <v>4610</v>
      </c>
      <c r="H1932" s="1">
        <v>3</v>
      </c>
      <c r="I1932" s="6">
        <v>45075</v>
      </c>
      <c r="J1932" s="13" t="s">
        <v>4611</v>
      </c>
      <c r="K1932" s="1" t="s">
        <v>20</v>
      </c>
      <c r="N1932" s="8"/>
      <c r="R1932" s="1"/>
      <c r="S1932" s="1">
        <v>1</v>
      </c>
    </row>
    <row r="1933" customHeight="1" spans="1:18">
      <c r="A1933" s="1" t="s">
        <v>4612</v>
      </c>
      <c r="B1933" s="3" t="s">
        <v>4613</v>
      </c>
      <c r="C1933" s="4">
        <v>33893935</v>
      </c>
      <c r="D1933" s="5">
        <v>30807042.33</v>
      </c>
      <c r="E1933" s="4">
        <v>9.9</v>
      </c>
      <c r="F1933" s="5">
        <v>30807042.33</v>
      </c>
      <c r="G1933" s="5">
        <f>100-100*F1933/C1933</f>
        <v>9.10750749359731</v>
      </c>
      <c r="H1933" s="1">
        <v>178</v>
      </c>
      <c r="I1933" s="6">
        <v>45076</v>
      </c>
      <c r="J1933" s="13" t="s">
        <v>4614</v>
      </c>
      <c r="K1933" s="1" t="s">
        <v>1320</v>
      </c>
      <c r="L1933" s="1" t="str">
        <f>_xlfn.DISPIMG("ID_55D74B390B30415DBCF3D8994154089D",1)</f>
        <v>=DISPIMG("ID_55D74B390B30415DBCF3D8994154089D",1)</v>
      </c>
      <c r="M1933" s="7" t="s">
        <v>3573</v>
      </c>
      <c r="N1933" s="8" t="s">
        <v>644</v>
      </c>
      <c r="O1933" s="9" t="s">
        <v>645</v>
      </c>
      <c r="P1933" s="9">
        <v>0</v>
      </c>
      <c r="Q1933" s="9"/>
      <c r="R1933" s="3" t="s">
        <v>4615</v>
      </c>
    </row>
    <row r="1934" customHeight="1" spans="1:18">
      <c r="A1934" s="1" t="s">
        <v>4616</v>
      </c>
      <c r="B1934" s="3" t="s">
        <v>4617</v>
      </c>
      <c r="C1934" s="4">
        <v>6111847</v>
      </c>
      <c r="D1934" s="5">
        <v>5610637</v>
      </c>
      <c r="E1934" s="4">
        <v>10</v>
      </c>
      <c r="F1934" s="5">
        <v>5610637</v>
      </c>
      <c r="G1934" s="5">
        <f>100-100*F1934/C1934</f>
        <v>8.20063067678232</v>
      </c>
      <c r="H1934" s="1">
        <v>18</v>
      </c>
      <c r="I1934" s="6">
        <v>45076</v>
      </c>
      <c r="J1934" s="11" t="s">
        <v>4618</v>
      </c>
      <c r="K1934" s="1" t="s">
        <v>1320</v>
      </c>
      <c r="L1934" s="1" t="str">
        <f>_xlfn.DISPIMG("ID_2C2A56816916427A9E27E8D5FAA3260D",1)</f>
        <v>=DISPIMG("ID_2C2A56816916427A9E27E8D5FAA3260D",1)</v>
      </c>
      <c r="M1934" s="19" t="s">
        <v>3544</v>
      </c>
      <c r="N1934" s="28" t="s">
        <v>4619</v>
      </c>
      <c r="O1934" s="1" t="s">
        <v>671</v>
      </c>
      <c r="P1934" s="1">
        <v>0</v>
      </c>
      <c r="R1934" s="3" t="s">
        <v>4620</v>
      </c>
    </row>
    <row r="1935" customHeight="1" spans="1:18">
      <c r="A1935" s="1" t="s">
        <v>4621</v>
      </c>
      <c r="B1935" s="3" t="s">
        <v>4622</v>
      </c>
      <c r="C1935" s="4">
        <v>11356628</v>
      </c>
      <c r="D1935" s="5">
        <v>10410549.21</v>
      </c>
      <c r="E1935" s="4">
        <v>9.4</v>
      </c>
      <c r="F1935" s="5">
        <v>10410549.21</v>
      </c>
      <c r="G1935" s="5">
        <f>100-100*F1935/C1935</f>
        <v>8.33063115213423</v>
      </c>
      <c r="H1935" s="1">
        <v>214</v>
      </c>
      <c r="I1935" s="6">
        <v>45076</v>
      </c>
      <c r="J1935" s="13" t="s">
        <v>4623</v>
      </c>
      <c r="K1935" s="1" t="s">
        <v>1265</v>
      </c>
      <c r="L1935" s="1" t="str">
        <f>_xlfn.DISPIMG("ID_2C2A56816916427A9E27E8D5FAA3260D",1)</f>
        <v>=DISPIMG("ID_2C2A56816916427A9E27E8D5FAA3260D",1)</v>
      </c>
      <c r="M1935" s="19" t="s">
        <v>3544</v>
      </c>
      <c r="N1935" s="20" t="s">
        <v>657</v>
      </c>
      <c r="O1935" s="9" t="s">
        <v>645</v>
      </c>
      <c r="P1935" s="9">
        <v>0</v>
      </c>
      <c r="Q1935" s="9"/>
      <c r="R1935" s="3" t="s">
        <v>4624</v>
      </c>
    </row>
    <row r="1936" hidden="1" customHeight="1" spans="1:19">
      <c r="A1936" s="1" t="s">
        <v>4625</v>
      </c>
      <c r="B1936" s="3" t="s">
        <v>4626</v>
      </c>
      <c r="H1936" s="1">
        <v>3</v>
      </c>
      <c r="I1936" s="6">
        <v>45076</v>
      </c>
      <c r="J1936" s="13" t="s">
        <v>4627</v>
      </c>
      <c r="K1936" s="1" t="s">
        <v>576</v>
      </c>
      <c r="N1936" s="8"/>
      <c r="R1936" s="1"/>
      <c r="S1936" s="1">
        <v>1</v>
      </c>
    </row>
    <row r="1937" hidden="1" customHeight="1" spans="1:19">
      <c r="A1937" s="1" t="s">
        <v>4628</v>
      </c>
      <c r="B1937" s="3" t="s">
        <v>4629</v>
      </c>
      <c r="H1937" s="1">
        <v>3</v>
      </c>
      <c r="I1937" s="6">
        <v>45076</v>
      </c>
      <c r="J1937" s="13" t="s">
        <v>4630</v>
      </c>
      <c r="K1937" s="1" t="s">
        <v>20</v>
      </c>
      <c r="N1937" s="8"/>
      <c r="R1937" s="1"/>
      <c r="S1937" s="1">
        <v>1</v>
      </c>
    </row>
    <row r="1938" hidden="1" customHeight="1" spans="1:19">
      <c r="A1938" s="1" t="s">
        <v>4631</v>
      </c>
      <c r="B1938" s="3" t="s">
        <v>4632</v>
      </c>
      <c r="H1938" s="1">
        <v>14</v>
      </c>
      <c r="I1938" s="6">
        <v>45076</v>
      </c>
      <c r="J1938" s="13" t="s">
        <v>4633</v>
      </c>
      <c r="K1938" s="1" t="s">
        <v>20</v>
      </c>
      <c r="N1938" s="8"/>
      <c r="R1938" s="1"/>
      <c r="S1938" s="1">
        <v>1</v>
      </c>
    </row>
    <row r="1939" customHeight="1" spans="1:18">
      <c r="A1939" s="1" t="s">
        <v>4634</v>
      </c>
      <c r="B1939" s="3" t="s">
        <v>4635</v>
      </c>
      <c r="C1939" s="4">
        <v>5237700</v>
      </c>
      <c r="D1939" s="5">
        <v>4970539.6</v>
      </c>
      <c r="E1939" s="4">
        <v>5.2</v>
      </c>
      <c r="F1939" s="5">
        <v>4970539.6</v>
      </c>
      <c r="G1939" s="5">
        <f>100-100*F1939/C1939</f>
        <v>5.10071978158354</v>
      </c>
      <c r="H1939" s="1">
        <v>3</v>
      </c>
      <c r="I1939" s="6">
        <v>45077</v>
      </c>
      <c r="J1939" s="13" t="s">
        <v>4636</v>
      </c>
      <c r="K1939" s="1" t="s">
        <v>1320</v>
      </c>
      <c r="L1939" s="1" t="str">
        <f>_xlfn.DISPIMG("ID_0A0ED9BC154640208662F4E0A1F04988",1)</f>
        <v>=DISPIMG("ID_0A0ED9BC154640208662F4E0A1F04988",1)</v>
      </c>
      <c r="M1939" s="19" t="s">
        <v>4637</v>
      </c>
      <c r="N1939" s="31" t="s">
        <v>4638</v>
      </c>
      <c r="P1939" s="1">
        <v>1</v>
      </c>
      <c r="R1939" s="3" t="s">
        <v>4639</v>
      </c>
    </row>
    <row r="1940" customHeight="1" spans="1:18">
      <c r="A1940" s="1" t="s">
        <v>4640</v>
      </c>
      <c r="B1940" s="3" t="s">
        <v>4641</v>
      </c>
      <c r="C1940" s="4">
        <v>14471887</v>
      </c>
      <c r="D1940" s="5">
        <v>12640940.68</v>
      </c>
      <c r="E1940" s="4">
        <v>3.5</v>
      </c>
      <c r="F1940" s="5">
        <v>12640940.68</v>
      </c>
      <c r="G1940" s="5">
        <f>100-100*F1940/C1940</f>
        <v>12.6517455532924</v>
      </c>
      <c r="H1940" s="1">
        <v>66</v>
      </c>
      <c r="I1940" s="6">
        <v>45077</v>
      </c>
      <c r="J1940" s="13" t="s">
        <v>4642</v>
      </c>
      <c r="K1940" s="1" t="s">
        <v>2593</v>
      </c>
      <c r="L1940" s="1" t="str">
        <f>_xlfn.DISPIMG("ID_BC04BD6ADC3449D4B45A87EB9A019C9D",1)</f>
        <v>=DISPIMG("ID_BC04BD6ADC3449D4B45A87EB9A019C9D",1)</v>
      </c>
      <c r="M1940" s="17" t="s">
        <v>4643</v>
      </c>
      <c r="N1940" s="23" t="s">
        <v>4644</v>
      </c>
      <c r="O1940" s="1" t="s">
        <v>4322</v>
      </c>
      <c r="P1940" s="1">
        <v>0</v>
      </c>
      <c r="R1940" s="3" t="s">
        <v>4645</v>
      </c>
    </row>
    <row r="1941" hidden="1" customHeight="1" spans="1:19">
      <c r="A1941" s="1" t="s">
        <v>4646</v>
      </c>
      <c r="B1941" s="3" t="s">
        <v>4647</v>
      </c>
      <c r="H1941" s="1">
        <v>5</v>
      </c>
      <c r="I1941" s="6">
        <v>45077</v>
      </c>
      <c r="J1941" s="13" t="s">
        <v>4648</v>
      </c>
      <c r="K1941" s="1" t="s">
        <v>502</v>
      </c>
      <c r="N1941" s="8"/>
      <c r="R1941" s="1"/>
      <c r="S1941" s="1">
        <v>1</v>
      </c>
    </row>
    <row r="1942" customHeight="1" spans="1:18">
      <c r="A1942" s="1" t="s">
        <v>4649</v>
      </c>
      <c r="B1942" s="3" t="s">
        <v>4650</v>
      </c>
      <c r="C1942" s="4">
        <v>5994480</v>
      </c>
      <c r="D1942" s="5">
        <v>5678783.86</v>
      </c>
      <c r="E1942" s="4">
        <v>6</v>
      </c>
      <c r="F1942" s="5">
        <v>5678783.86</v>
      </c>
      <c r="G1942" s="5">
        <f>100-100*F1942/C1942</f>
        <v>5.26644746500114</v>
      </c>
      <c r="H1942" s="1">
        <v>11</v>
      </c>
      <c r="I1942" s="6">
        <v>45078</v>
      </c>
      <c r="J1942" s="13" t="s">
        <v>4651</v>
      </c>
      <c r="K1942" s="1" t="s">
        <v>1265</v>
      </c>
      <c r="L1942" s="1" t="str">
        <f>_xlfn.DISPIMG("ID_2C2A56816916427A9E27E8D5FAA3260D",1)</f>
        <v>=DISPIMG("ID_2C2A56816916427A9E27E8D5FAA3260D",1)</v>
      </c>
      <c r="M1942" s="19" t="s">
        <v>3544</v>
      </c>
      <c r="N1942" s="20" t="s">
        <v>657</v>
      </c>
      <c r="O1942" s="1" t="s">
        <v>738</v>
      </c>
      <c r="P1942" s="1">
        <v>1</v>
      </c>
      <c r="R1942" s="3" t="s">
        <v>4652</v>
      </c>
    </row>
    <row r="1943" hidden="1" customHeight="1" spans="1:19">
      <c r="A1943" s="1" t="s">
        <v>4653</v>
      </c>
      <c r="B1943" s="3" t="s">
        <v>4654</v>
      </c>
      <c r="C1943" s="4">
        <v>35854205</v>
      </c>
      <c r="D1943" s="5">
        <v>35854205</v>
      </c>
      <c r="F1943" s="5">
        <v>35854205</v>
      </c>
      <c r="H1943" s="1">
        <v>5</v>
      </c>
      <c r="I1943" s="6">
        <v>45078</v>
      </c>
      <c r="J1943" s="13" t="s">
        <v>4655</v>
      </c>
      <c r="K1943" s="1" t="s">
        <v>562</v>
      </c>
      <c r="N1943" s="8"/>
      <c r="R1943" s="1"/>
      <c r="S1943" s="1">
        <v>1</v>
      </c>
    </row>
    <row r="1944" hidden="1" customHeight="1" spans="1:19">
      <c r="A1944" s="1" t="s">
        <v>4656</v>
      </c>
      <c r="B1944" s="3" t="s">
        <v>4657</v>
      </c>
      <c r="H1944" s="1">
        <v>7</v>
      </c>
      <c r="I1944" s="6">
        <v>45079</v>
      </c>
      <c r="J1944" s="13" t="s">
        <v>4658</v>
      </c>
      <c r="K1944" s="1" t="s">
        <v>20</v>
      </c>
      <c r="N1944" s="8"/>
      <c r="R1944" s="1"/>
      <c r="S1944" s="1">
        <v>1</v>
      </c>
    </row>
    <row r="1945" customHeight="1" spans="1:18">
      <c r="A1945" s="1" t="s">
        <v>4659</v>
      </c>
      <c r="B1945" s="3" t="s">
        <v>4660</v>
      </c>
      <c r="C1945" s="4">
        <v>19052233</v>
      </c>
      <c r="D1945" s="5">
        <v>18328810.39</v>
      </c>
      <c r="E1945" s="4">
        <v>4.1</v>
      </c>
      <c r="F1945" s="5">
        <v>18328810.39</v>
      </c>
      <c r="G1945" s="5">
        <f>100-100*F1945/C1945</f>
        <v>3.79704893384414</v>
      </c>
      <c r="H1945" s="1">
        <v>20</v>
      </c>
      <c r="I1945" s="6">
        <v>45082</v>
      </c>
      <c r="J1945" s="13" t="s">
        <v>4661</v>
      </c>
      <c r="K1945" s="1" t="s">
        <v>1320</v>
      </c>
      <c r="L1945" s="1" t="str">
        <f>_xlfn.DISPIMG("ID_070C74B4D19D4C5F8DC68C3A1B0B27AF",1)</f>
        <v>=DISPIMG("ID_070C74B4D19D4C5F8DC68C3A1B0B27AF",1)</v>
      </c>
      <c r="M1945" s="7" t="s">
        <v>3602</v>
      </c>
      <c r="N1945" s="8" t="s">
        <v>644</v>
      </c>
      <c r="O1945" s="9" t="s">
        <v>645</v>
      </c>
      <c r="P1945" s="9">
        <v>0</v>
      </c>
      <c r="Q1945" s="9"/>
      <c r="R1945" s="3" t="s">
        <v>4662</v>
      </c>
    </row>
    <row r="1946" hidden="1" customHeight="1" spans="1:19">
      <c r="A1946" s="1" t="s">
        <v>4663</v>
      </c>
      <c r="B1946" s="3" t="s">
        <v>4664</v>
      </c>
      <c r="C1946" s="4">
        <v>4363479.36</v>
      </c>
      <c r="D1946" s="5">
        <v>4363479.36</v>
      </c>
      <c r="F1946" s="5">
        <v>4363479.36</v>
      </c>
      <c r="H1946" s="1">
        <v>61</v>
      </c>
      <c r="I1946" s="6">
        <v>45083</v>
      </c>
      <c r="J1946" s="13" t="s">
        <v>4665</v>
      </c>
      <c r="K1946" s="1" t="s">
        <v>576</v>
      </c>
      <c r="N1946" s="8"/>
      <c r="R1946" s="1"/>
      <c r="S1946" s="1">
        <v>1</v>
      </c>
    </row>
    <row r="1947" hidden="1" customHeight="1" spans="1:19">
      <c r="A1947" s="1" t="s">
        <v>4666</v>
      </c>
      <c r="B1947" s="3" t="s">
        <v>4667</v>
      </c>
      <c r="H1947" s="1">
        <v>4</v>
      </c>
      <c r="I1947" s="6">
        <v>45083</v>
      </c>
      <c r="J1947" s="13" t="s">
        <v>4668</v>
      </c>
      <c r="K1947" s="1" t="s">
        <v>576</v>
      </c>
      <c r="N1947" s="8"/>
      <c r="R1947" s="1"/>
      <c r="S1947" s="1">
        <v>1</v>
      </c>
    </row>
    <row r="1948" hidden="1" customHeight="1" spans="1:19">
      <c r="A1948" s="1" t="s">
        <v>4669</v>
      </c>
      <c r="B1948" s="3" t="s">
        <v>4670</v>
      </c>
      <c r="H1948" s="1">
        <v>26</v>
      </c>
      <c r="I1948" s="6">
        <v>45084</v>
      </c>
      <c r="J1948" s="13" t="s">
        <v>4671</v>
      </c>
      <c r="K1948" s="1" t="s">
        <v>502</v>
      </c>
      <c r="N1948" s="8"/>
      <c r="R1948" s="1"/>
      <c r="S1948" s="1">
        <v>1</v>
      </c>
    </row>
    <row r="1949" hidden="1" customHeight="1" spans="1:19">
      <c r="A1949" s="1" t="s">
        <v>4672</v>
      </c>
      <c r="B1949" s="3" t="s">
        <v>4673</v>
      </c>
      <c r="H1949" s="1">
        <v>9</v>
      </c>
      <c r="I1949" s="6">
        <v>45084</v>
      </c>
      <c r="J1949" s="13" t="s">
        <v>4674</v>
      </c>
      <c r="K1949" s="1" t="s">
        <v>1265</v>
      </c>
      <c r="N1949" s="8"/>
      <c r="R1949" s="1"/>
      <c r="S1949" s="1">
        <v>1</v>
      </c>
    </row>
    <row r="1950" hidden="1" customHeight="1" spans="1:19">
      <c r="A1950" s="1" t="s">
        <v>4675</v>
      </c>
      <c r="B1950" s="3" t="s">
        <v>4676</v>
      </c>
      <c r="C1950" s="4">
        <v>1645200</v>
      </c>
      <c r="D1950" s="5">
        <v>1645200</v>
      </c>
      <c r="F1950" s="5">
        <v>1645200</v>
      </c>
      <c r="H1950" s="1">
        <v>4</v>
      </c>
      <c r="I1950" s="6">
        <v>45084</v>
      </c>
      <c r="J1950" s="13" t="s">
        <v>4677</v>
      </c>
      <c r="K1950" s="1" t="s">
        <v>1320</v>
      </c>
      <c r="N1950" s="8"/>
      <c r="R1950" s="1"/>
      <c r="S1950" s="1">
        <v>1</v>
      </c>
    </row>
    <row r="1951" customHeight="1" spans="1:18">
      <c r="A1951" s="1" t="s">
        <v>4678</v>
      </c>
      <c r="B1951" s="3" t="s">
        <v>4679</v>
      </c>
      <c r="C1951" s="4">
        <v>40008196</v>
      </c>
      <c r="D1951" s="5">
        <v>37338628.64</v>
      </c>
      <c r="E1951" s="4">
        <v>6.7</v>
      </c>
      <c r="F1951" s="5">
        <v>37338628.64</v>
      </c>
      <c r="G1951" s="5">
        <f>100-100*F1951/C1951</f>
        <v>6.67255119426029</v>
      </c>
      <c r="H1951" s="1">
        <v>59</v>
      </c>
      <c r="I1951" s="6">
        <v>45084</v>
      </c>
      <c r="J1951" s="13" t="s">
        <v>4680</v>
      </c>
      <c r="K1951" s="1" t="s">
        <v>20</v>
      </c>
      <c r="L1951" s="1" t="str">
        <f>_xlfn.DISPIMG("ID_55D74B390B30415DBCF3D8994154089D",1)</f>
        <v>=DISPIMG("ID_55D74B390B30415DBCF3D8994154089D",1)</v>
      </c>
      <c r="M1951" s="7" t="s">
        <v>3573</v>
      </c>
      <c r="N1951" s="8" t="s">
        <v>644</v>
      </c>
      <c r="O1951" s="9" t="s">
        <v>645</v>
      </c>
      <c r="P1951" s="9">
        <v>0</v>
      </c>
      <c r="Q1951" s="9"/>
      <c r="R1951" s="3" t="s">
        <v>4681</v>
      </c>
    </row>
    <row r="1952" customHeight="1" spans="1:18">
      <c r="A1952" s="1" t="s">
        <v>4682</v>
      </c>
      <c r="B1952" s="3" t="s">
        <v>4683</v>
      </c>
      <c r="C1952" s="4">
        <v>4733264</v>
      </c>
      <c r="D1952" s="5">
        <v>3857610.42</v>
      </c>
      <c r="E1952" s="4">
        <v>18.5</v>
      </c>
      <c r="F1952" s="5">
        <v>3857610.42</v>
      </c>
      <c r="G1952" s="5">
        <f>100-100*F1952/C1952</f>
        <v>18.4999945069618</v>
      </c>
      <c r="H1952" s="1">
        <v>195</v>
      </c>
      <c r="I1952" s="6">
        <v>45084</v>
      </c>
      <c r="J1952" s="13" t="s">
        <v>4684</v>
      </c>
      <c r="K1952" s="1" t="s">
        <v>1265</v>
      </c>
      <c r="L1952" s="1" t="str">
        <f>_xlfn.DISPIMG("ID_7C86467D919A4D698F0B01361EEAE4BC",1)</f>
        <v>=DISPIMG("ID_7C86467D919A4D698F0B01361EEAE4BC",1)</v>
      </c>
      <c r="M1952" s="19" t="s">
        <v>4020</v>
      </c>
      <c r="N1952" s="20" t="s">
        <v>657</v>
      </c>
      <c r="O1952" s="9" t="s">
        <v>645</v>
      </c>
      <c r="P1952" s="9">
        <v>0</v>
      </c>
      <c r="Q1952" s="9"/>
      <c r="R1952" s="3" t="s">
        <v>4685</v>
      </c>
    </row>
    <row r="1953" customHeight="1" spans="1:18">
      <c r="A1953" s="1" t="s">
        <v>4686</v>
      </c>
      <c r="B1953" s="3" t="s">
        <v>4687</v>
      </c>
      <c r="C1953" s="4">
        <v>4326490</v>
      </c>
      <c r="D1953" s="5">
        <v>3848469.61</v>
      </c>
      <c r="E1953" s="4">
        <v>11.1</v>
      </c>
      <c r="F1953" s="5">
        <v>3848469.61</v>
      </c>
      <c r="G1953" s="5">
        <f>100-100*F1953/C1953</f>
        <v>11.048688197592</v>
      </c>
      <c r="H1953" s="1">
        <v>76</v>
      </c>
      <c r="I1953" s="6">
        <v>45084</v>
      </c>
      <c r="J1953" s="13" t="s">
        <v>4688</v>
      </c>
      <c r="K1953" s="1" t="s">
        <v>20</v>
      </c>
      <c r="L1953" s="1" t="str">
        <f>_xlfn.DISPIMG("ID_2C2A56816916427A9E27E8D5FAA3260D",1)</f>
        <v>=DISPIMG("ID_2C2A56816916427A9E27E8D5FAA3260D",1)</v>
      </c>
      <c r="M1953" s="19" t="s">
        <v>3544</v>
      </c>
      <c r="N1953" s="20" t="s">
        <v>657</v>
      </c>
      <c r="O1953" s="9" t="s">
        <v>645</v>
      </c>
      <c r="P1953" s="9">
        <v>0</v>
      </c>
      <c r="Q1953" s="9"/>
      <c r="R1953" s="32" t="s">
        <v>4689</v>
      </c>
    </row>
    <row r="1954" customHeight="1" spans="1:18">
      <c r="A1954" s="1" t="s">
        <v>4690</v>
      </c>
      <c r="B1954" s="3" t="s">
        <v>4691</v>
      </c>
      <c r="C1954" s="4">
        <v>18133020</v>
      </c>
      <c r="D1954" s="5">
        <v>15884525.52</v>
      </c>
      <c r="E1954" s="4">
        <v>12.4</v>
      </c>
      <c r="F1954" s="5">
        <v>15884525.52</v>
      </c>
      <c r="G1954" s="5">
        <f>100-100*F1954/C1954</f>
        <v>12.4</v>
      </c>
      <c r="H1954" s="1">
        <v>211</v>
      </c>
      <c r="I1954" s="6">
        <v>45084</v>
      </c>
      <c r="J1954" s="13" t="s">
        <v>4692</v>
      </c>
      <c r="K1954" s="1" t="s">
        <v>1265</v>
      </c>
      <c r="L1954" s="1" t="str">
        <f>_xlfn.DISPIMG("ID_9F1E22CED11C4E6BBB5814CA1D4DF274",1)</f>
        <v>=DISPIMG("ID_9F1E22CED11C4E6BBB5814CA1D4DF274",1)</v>
      </c>
      <c r="M1954" s="19" t="s">
        <v>3884</v>
      </c>
      <c r="N1954" s="20" t="s">
        <v>657</v>
      </c>
      <c r="O1954" s="9" t="s">
        <v>645</v>
      </c>
      <c r="P1954" s="9">
        <v>0</v>
      </c>
      <c r="Q1954" s="9"/>
      <c r="R1954" s="3" t="s">
        <v>4693</v>
      </c>
    </row>
    <row r="1955" customHeight="1" spans="1:18">
      <c r="A1955" s="1" t="s">
        <v>4694</v>
      </c>
      <c r="B1955" s="3" t="s">
        <v>4695</v>
      </c>
      <c r="C1955" s="4">
        <v>12165852</v>
      </c>
      <c r="D1955" s="5">
        <v>10830573.11</v>
      </c>
      <c r="E1955" s="4">
        <v>11</v>
      </c>
      <c r="F1955" s="5">
        <v>10830573.11</v>
      </c>
      <c r="G1955" s="5">
        <f>100-100*F1955/C1955</f>
        <v>10.9756299024515</v>
      </c>
      <c r="H1955" s="1">
        <v>216</v>
      </c>
      <c r="I1955" s="6">
        <v>45084</v>
      </c>
      <c r="J1955" s="13" t="s">
        <v>4696</v>
      </c>
      <c r="K1955" s="1" t="s">
        <v>502</v>
      </c>
      <c r="L1955" s="1" t="str">
        <f>_xlfn.DISPIMG("ID_754D20C0E3434D2388A45B85119B45C6",1)</f>
        <v>=DISPIMG("ID_754D20C0E3434D2388A45B85119B45C6",1)</v>
      </c>
      <c r="M1955" s="19" t="s">
        <v>3544</v>
      </c>
      <c r="N1955" s="20" t="s">
        <v>657</v>
      </c>
      <c r="O1955" s="9" t="s">
        <v>645</v>
      </c>
      <c r="P1955" s="9">
        <v>0</v>
      </c>
      <c r="Q1955" s="9"/>
      <c r="R1955" s="3" t="s">
        <v>4697</v>
      </c>
    </row>
    <row r="1956" hidden="1" customHeight="1" spans="1:19">
      <c r="A1956" s="1" t="s">
        <v>4698</v>
      </c>
      <c r="B1956" s="3" t="s">
        <v>4699</v>
      </c>
      <c r="C1956" s="4">
        <v>7409302.33</v>
      </c>
      <c r="D1956" s="5">
        <v>7409302.33</v>
      </c>
      <c r="F1956" s="5">
        <v>7409302.33</v>
      </c>
      <c r="H1956" s="1">
        <v>101</v>
      </c>
      <c r="I1956" s="6">
        <v>45085</v>
      </c>
      <c r="J1956" s="13" t="s">
        <v>4700</v>
      </c>
      <c r="K1956" s="1" t="s">
        <v>576</v>
      </c>
      <c r="N1956" s="8"/>
      <c r="R1956" s="1"/>
      <c r="S1956" s="1">
        <v>1</v>
      </c>
    </row>
    <row r="1957" hidden="1" customHeight="1" spans="1:19">
      <c r="A1957" s="1" t="s">
        <v>4701</v>
      </c>
      <c r="B1957" s="3" t="s">
        <v>4702</v>
      </c>
      <c r="C1957" s="4">
        <v>1246004.71</v>
      </c>
      <c r="D1957" s="5">
        <v>1246004.71</v>
      </c>
      <c r="F1957" s="5">
        <v>1246004.71</v>
      </c>
      <c r="H1957" s="1">
        <v>10</v>
      </c>
      <c r="I1957" s="6">
        <v>45085</v>
      </c>
      <c r="J1957" s="13" t="s">
        <v>4703</v>
      </c>
      <c r="K1957" s="1" t="s">
        <v>4704</v>
      </c>
      <c r="N1957" s="8"/>
      <c r="R1957" s="1"/>
      <c r="S1957" s="1">
        <v>1</v>
      </c>
    </row>
    <row r="1958" hidden="1" customHeight="1" spans="1:19">
      <c r="A1958" s="1" t="s">
        <v>4705</v>
      </c>
      <c r="B1958" s="3" t="s">
        <v>4706</v>
      </c>
      <c r="H1958" s="1">
        <v>4</v>
      </c>
      <c r="I1958" s="6">
        <v>45085</v>
      </c>
      <c r="J1958" s="13" t="s">
        <v>4707</v>
      </c>
      <c r="K1958" s="1" t="s">
        <v>20</v>
      </c>
      <c r="N1958" s="8"/>
      <c r="R1958" s="1"/>
      <c r="S1958" s="1">
        <v>1</v>
      </c>
    </row>
    <row r="1959" customHeight="1" spans="1:18">
      <c r="A1959" s="1" t="s">
        <v>4708</v>
      </c>
      <c r="B1959" s="3" t="s">
        <v>4709</v>
      </c>
      <c r="C1959" s="4">
        <v>5371567</v>
      </c>
      <c r="D1959" s="5">
        <v>5022415.15</v>
      </c>
      <c r="E1959" s="4">
        <v>6.5</v>
      </c>
      <c r="F1959" s="5">
        <v>5022415.15</v>
      </c>
      <c r="G1959" s="5">
        <f>100-100*F1959/C1959</f>
        <v>6.49999990691728</v>
      </c>
      <c r="H1959" s="1">
        <v>138</v>
      </c>
      <c r="I1959" s="6">
        <v>45085</v>
      </c>
      <c r="J1959" s="13" t="s">
        <v>4710</v>
      </c>
      <c r="K1959" s="1" t="s">
        <v>502</v>
      </c>
      <c r="L1959" s="1" t="str">
        <f>_xlfn.DISPIMG("ID_2C2A56816916427A9E27E8D5FAA3260D",1)</f>
        <v>=DISPIMG("ID_2C2A56816916427A9E27E8D5FAA3260D",1)</v>
      </c>
      <c r="M1959" s="19" t="s">
        <v>3544</v>
      </c>
      <c r="N1959" s="20" t="s">
        <v>657</v>
      </c>
      <c r="O1959" s="9" t="s">
        <v>645</v>
      </c>
      <c r="P1959" s="9">
        <v>0</v>
      </c>
      <c r="Q1959" s="9"/>
      <c r="R1959" s="3" t="s">
        <v>4711</v>
      </c>
    </row>
    <row r="1960" customHeight="1" spans="1:18">
      <c r="A1960" s="1" t="s">
        <v>4712</v>
      </c>
      <c r="B1960" s="3" t="s">
        <v>4713</v>
      </c>
      <c r="C1960" s="4">
        <v>25816382</v>
      </c>
      <c r="D1960" s="5">
        <v>24496614.71</v>
      </c>
      <c r="E1960" s="4">
        <v>5.4</v>
      </c>
      <c r="F1960" s="5">
        <v>24496614.71</v>
      </c>
      <c r="G1960" s="5">
        <f>100-100*F1960/C1960</f>
        <v>5.11213108792704</v>
      </c>
      <c r="H1960" s="1">
        <v>186</v>
      </c>
      <c r="I1960" s="6">
        <v>45085</v>
      </c>
      <c r="J1960" s="13" t="s">
        <v>4714</v>
      </c>
      <c r="K1960" s="1" t="s">
        <v>1320</v>
      </c>
      <c r="L1960" s="1" t="str">
        <f>_xlfn.DISPIMG("ID_55D74B390B30415DBCF3D8994154089D",1)</f>
        <v>=DISPIMG("ID_55D74B390B30415DBCF3D8994154089D",1)</v>
      </c>
      <c r="M1960" s="7" t="s">
        <v>3573</v>
      </c>
      <c r="N1960" s="8" t="s">
        <v>644</v>
      </c>
      <c r="O1960" s="9" t="s">
        <v>645</v>
      </c>
      <c r="P1960" s="9">
        <v>0</v>
      </c>
      <c r="Q1960" s="9"/>
      <c r="R1960" s="3" t="s">
        <v>4715</v>
      </c>
    </row>
    <row r="1961" customHeight="1" spans="1:18">
      <c r="A1961" s="1" t="s">
        <v>4716</v>
      </c>
      <c r="B1961" s="3" t="s">
        <v>4717</v>
      </c>
      <c r="C1961" s="4">
        <v>76856590</v>
      </c>
      <c r="D1961" s="5">
        <v>70276254.28</v>
      </c>
      <c r="E1961" s="4">
        <v>3</v>
      </c>
      <c r="F1961" s="5">
        <v>70276254.28</v>
      </c>
      <c r="G1961" s="5">
        <f>100-100*F1961/C1961</f>
        <v>8.56183668830481</v>
      </c>
      <c r="H1961" s="1">
        <v>5</v>
      </c>
      <c r="I1961" s="6">
        <v>45085</v>
      </c>
      <c r="J1961" s="13" t="s">
        <v>4718</v>
      </c>
      <c r="K1961" s="1" t="s">
        <v>4704</v>
      </c>
      <c r="L1961" s="1" t="str">
        <f>_xlfn.DISPIMG("ID_48CA39532AD54C2685BBA91756AB2655",1)</f>
        <v>=DISPIMG("ID_48CA39532AD54C2685BBA91756AB2655",1)</v>
      </c>
      <c r="M1961" s="17" t="s">
        <v>3700</v>
      </c>
      <c r="N1961" s="23" t="s">
        <v>4719</v>
      </c>
      <c r="P1961" s="1">
        <v>0</v>
      </c>
      <c r="R1961" s="3" t="s">
        <v>4720</v>
      </c>
    </row>
    <row r="1962" hidden="1" customHeight="1" spans="1:19">
      <c r="A1962" s="1" t="s">
        <v>4721</v>
      </c>
      <c r="B1962" s="3" t="s">
        <v>4722</v>
      </c>
      <c r="H1962" s="1">
        <v>3</v>
      </c>
      <c r="I1962" s="6">
        <v>45086</v>
      </c>
      <c r="J1962" s="13" t="s">
        <v>4723</v>
      </c>
      <c r="K1962" s="1" t="s">
        <v>1320</v>
      </c>
      <c r="N1962" s="8"/>
      <c r="R1962" s="1"/>
      <c r="S1962" s="1">
        <v>1</v>
      </c>
    </row>
    <row r="1963" hidden="1" customHeight="1" spans="1:19">
      <c r="A1963" s="1" t="s">
        <v>4724</v>
      </c>
      <c r="B1963" s="3" t="s">
        <v>4725</v>
      </c>
      <c r="H1963" s="1">
        <v>6</v>
      </c>
      <c r="I1963" s="6">
        <v>45086</v>
      </c>
      <c r="J1963" s="13" t="s">
        <v>4726</v>
      </c>
      <c r="K1963" s="1" t="s">
        <v>1265</v>
      </c>
      <c r="N1963" s="8"/>
      <c r="R1963" s="1"/>
      <c r="S1963" s="1">
        <v>1</v>
      </c>
    </row>
    <row r="1964" hidden="1" customHeight="1" spans="1:19">
      <c r="A1964" s="1" t="s">
        <v>4727</v>
      </c>
      <c r="B1964" s="3" t="s">
        <v>4728</v>
      </c>
      <c r="H1964" s="1">
        <v>7</v>
      </c>
      <c r="I1964" s="6">
        <v>45086</v>
      </c>
      <c r="J1964" s="13" t="s">
        <v>4729</v>
      </c>
      <c r="K1964" s="1" t="s">
        <v>1320</v>
      </c>
      <c r="N1964" s="8"/>
      <c r="R1964" s="1"/>
      <c r="S1964" s="1">
        <v>1</v>
      </c>
    </row>
    <row r="1965" hidden="1" customHeight="1" spans="1:19">
      <c r="A1965" s="1" t="s">
        <v>4730</v>
      </c>
      <c r="B1965" s="3" t="s">
        <v>4731</v>
      </c>
      <c r="H1965" s="1">
        <v>3</v>
      </c>
      <c r="I1965" s="6">
        <v>45086</v>
      </c>
      <c r="J1965" s="13" t="s">
        <v>4732</v>
      </c>
      <c r="K1965" s="1" t="s">
        <v>502</v>
      </c>
      <c r="N1965" s="8"/>
      <c r="R1965" s="1"/>
      <c r="S1965" s="1">
        <v>1</v>
      </c>
    </row>
    <row r="1966" customHeight="1" spans="1:18">
      <c r="A1966" s="1" t="s">
        <v>4733</v>
      </c>
      <c r="B1966" s="3" t="s">
        <v>4734</v>
      </c>
      <c r="C1966" s="4">
        <v>8476220</v>
      </c>
      <c r="D1966" s="5">
        <v>8134180.8</v>
      </c>
      <c r="E1966" s="4">
        <v>3</v>
      </c>
      <c r="F1966" s="5">
        <v>8134180.8</v>
      </c>
      <c r="G1966" s="5">
        <f>100-100*F1966/C1966</f>
        <v>4.03527987711503</v>
      </c>
      <c r="H1966" s="1">
        <v>5</v>
      </c>
      <c r="I1966" s="6">
        <v>45086</v>
      </c>
      <c r="J1966" s="13" t="s">
        <v>4735</v>
      </c>
      <c r="K1966" s="1" t="s">
        <v>562</v>
      </c>
      <c r="L1966" s="1" t="str">
        <f>_xlfn.DISPIMG("ID_48CA39532AD54C2685BBA91756AB2655",1)</f>
        <v>=DISPIMG("ID_48CA39532AD54C2685BBA91756AB2655",1)</v>
      </c>
      <c r="M1966" s="17" t="s">
        <v>3700</v>
      </c>
      <c r="N1966" s="23" t="s">
        <v>4719</v>
      </c>
      <c r="P1966" s="1">
        <v>0</v>
      </c>
      <c r="R1966" s="3" t="s">
        <v>4736</v>
      </c>
    </row>
    <row r="1967" customHeight="1" spans="1:18">
      <c r="A1967" s="1" t="s">
        <v>4737</v>
      </c>
      <c r="B1967" s="3" t="s">
        <v>4738</v>
      </c>
      <c r="C1967" s="4">
        <v>7898334</v>
      </c>
      <c r="D1967" s="5">
        <v>7114212.55</v>
      </c>
      <c r="E1967" s="4">
        <v>1</v>
      </c>
      <c r="F1967" s="5">
        <v>7114212.55</v>
      </c>
      <c r="G1967" s="5">
        <f>100-100*F1967/C1967</f>
        <v>9.92768158449617</v>
      </c>
      <c r="H1967" s="1">
        <v>66</v>
      </c>
      <c r="I1967" s="6">
        <v>45086</v>
      </c>
      <c r="J1967" s="13" t="s">
        <v>4739</v>
      </c>
      <c r="K1967" s="1" t="s">
        <v>562</v>
      </c>
      <c r="L1967" s="1" t="str">
        <f>_xlfn.DISPIMG("ID_BA6CE37D7FF041B2864318119B4B473A",1)</f>
        <v>=DISPIMG("ID_BA6CE37D7FF041B2864318119B4B473A",1)</v>
      </c>
      <c r="M1967" s="17" t="s">
        <v>4740</v>
      </c>
      <c r="N1967" s="8" t="s">
        <v>666</v>
      </c>
      <c r="O1967" s="1" t="s">
        <v>4322</v>
      </c>
      <c r="P1967" s="1">
        <v>0</v>
      </c>
      <c r="R1967" s="3" t="s">
        <v>4741</v>
      </c>
    </row>
    <row r="1968" customHeight="1" spans="1:18">
      <c r="A1968" s="1" t="s">
        <v>4742</v>
      </c>
      <c r="B1968" s="3" t="s">
        <v>4743</v>
      </c>
      <c r="C1968" s="4">
        <v>4500551</v>
      </c>
      <c r="D1968" s="5">
        <v>4181011.88</v>
      </c>
      <c r="E1968" s="4">
        <v>7.1</v>
      </c>
      <c r="F1968" s="5">
        <v>4181011.88</v>
      </c>
      <c r="G1968" s="5">
        <f>100-100*F1968/C1968</f>
        <v>7.0999999777805</v>
      </c>
      <c r="H1968" s="1">
        <v>72</v>
      </c>
      <c r="I1968" s="6">
        <v>45086</v>
      </c>
      <c r="J1968" s="13" t="s">
        <v>4744</v>
      </c>
      <c r="K1968" s="1" t="s">
        <v>1320</v>
      </c>
      <c r="L1968" s="1" t="str">
        <f>_xlfn.DISPIMG("ID_B937F61AF80D4A9DACA5F7DF846B3138",1)</f>
        <v>=DISPIMG("ID_B937F61AF80D4A9DACA5F7DF846B3138",1)</v>
      </c>
      <c r="M1968" s="7" t="s">
        <v>3753</v>
      </c>
      <c r="N1968" s="8" t="s">
        <v>644</v>
      </c>
      <c r="O1968" s="1" t="s">
        <v>645</v>
      </c>
      <c r="P1968" s="1">
        <v>0</v>
      </c>
      <c r="R1968" s="3" t="s">
        <v>4745</v>
      </c>
    </row>
    <row r="1969" hidden="1" customHeight="1" spans="1:19">
      <c r="A1969" s="1" t="s">
        <v>4746</v>
      </c>
      <c r="B1969" s="3" t="s">
        <v>4747</v>
      </c>
      <c r="H1969" s="1">
        <v>30</v>
      </c>
      <c r="I1969" s="6">
        <v>45089</v>
      </c>
      <c r="J1969" s="13" t="s">
        <v>4748</v>
      </c>
      <c r="K1969" s="1" t="s">
        <v>1320</v>
      </c>
      <c r="N1969" s="8"/>
      <c r="R1969" s="1"/>
      <c r="S1969" s="1">
        <v>1</v>
      </c>
    </row>
    <row r="1970" hidden="1" customHeight="1" spans="1:19">
      <c r="A1970" s="1" t="s">
        <v>4749</v>
      </c>
      <c r="B1970" s="3" t="s">
        <v>4750</v>
      </c>
      <c r="H1970" s="1">
        <v>70</v>
      </c>
      <c r="I1970" s="6">
        <v>45089</v>
      </c>
      <c r="J1970" s="13" t="s">
        <v>4751</v>
      </c>
      <c r="K1970" s="1" t="s">
        <v>2593</v>
      </c>
      <c r="N1970" s="8"/>
      <c r="R1970" s="1"/>
      <c r="S1970" s="1">
        <v>1</v>
      </c>
    </row>
    <row r="1971" hidden="1" customHeight="1" spans="1:19">
      <c r="A1971" s="1" t="s">
        <v>4752</v>
      </c>
      <c r="B1971" s="3" t="s">
        <v>4753</v>
      </c>
      <c r="H1971" s="1">
        <v>7</v>
      </c>
      <c r="I1971" s="6">
        <v>45089</v>
      </c>
      <c r="J1971" s="13" t="s">
        <v>4754</v>
      </c>
      <c r="K1971" s="1" t="s">
        <v>2593</v>
      </c>
      <c r="N1971" s="8"/>
      <c r="R1971" s="1"/>
      <c r="S1971" s="1">
        <v>1</v>
      </c>
    </row>
    <row r="1972" hidden="1" customHeight="1" spans="1:19">
      <c r="A1972" s="1" t="s">
        <v>4755</v>
      </c>
      <c r="B1972" s="3" t="s">
        <v>4756</v>
      </c>
      <c r="H1972" s="1">
        <v>43</v>
      </c>
      <c r="I1972" s="6">
        <v>45089</v>
      </c>
      <c r="J1972" s="13" t="s">
        <v>4757</v>
      </c>
      <c r="K1972" s="1" t="s">
        <v>1265</v>
      </c>
      <c r="N1972" s="8"/>
      <c r="R1972" s="1"/>
      <c r="S1972" s="1">
        <v>1</v>
      </c>
    </row>
    <row r="1973" hidden="1" customHeight="1" spans="1:19">
      <c r="A1973" s="1" t="s">
        <v>4758</v>
      </c>
      <c r="B1973" s="3" t="s">
        <v>4759</v>
      </c>
      <c r="C1973" s="4">
        <v>14027175.15</v>
      </c>
      <c r="D1973" s="5">
        <v>14027175.15</v>
      </c>
      <c r="F1973" s="5">
        <v>14027175.15</v>
      </c>
      <c r="H1973" s="1">
        <v>5</v>
      </c>
      <c r="I1973" s="6">
        <v>45089</v>
      </c>
      <c r="J1973" s="13" t="s">
        <v>4760</v>
      </c>
      <c r="K1973" s="1" t="s">
        <v>562</v>
      </c>
      <c r="N1973" s="8"/>
      <c r="R1973" s="1"/>
      <c r="S1973" s="1">
        <v>1</v>
      </c>
    </row>
    <row r="1974" customHeight="1" spans="1:18">
      <c r="A1974" s="1" t="s">
        <v>4761</v>
      </c>
      <c r="B1974" s="3" t="s">
        <v>4762</v>
      </c>
      <c r="C1974" s="4">
        <v>6630759</v>
      </c>
      <c r="D1974" s="5">
        <v>5925677.68</v>
      </c>
      <c r="E1974" s="4">
        <v>11.1</v>
      </c>
      <c r="F1974" s="5">
        <v>5925677.68</v>
      </c>
      <c r="G1974" s="5">
        <f>100-100*F1974/C1974</f>
        <v>10.6334933904248</v>
      </c>
      <c r="H1974" s="1">
        <v>150</v>
      </c>
      <c r="I1974" s="6">
        <v>45089</v>
      </c>
      <c r="J1974" s="13" t="s">
        <v>4763</v>
      </c>
      <c r="K1974" s="1" t="s">
        <v>1265</v>
      </c>
      <c r="L1974" s="1" t="str">
        <f>_xlfn.DISPIMG("ID_D6F36768E06444F8A90CF87A9A926523",1)</f>
        <v>=DISPIMG("ID_D6F36768E06444F8A90CF87A9A926523",1)</v>
      </c>
      <c r="M1974" s="7" t="s">
        <v>4764</v>
      </c>
      <c r="N1974" s="20" t="s">
        <v>657</v>
      </c>
      <c r="O1974" s="9" t="s">
        <v>645</v>
      </c>
      <c r="P1974" s="9">
        <v>0</v>
      </c>
      <c r="Q1974" s="9"/>
      <c r="R1974" s="3" t="s">
        <v>4765</v>
      </c>
    </row>
    <row r="1975" hidden="1" customHeight="1" spans="1:19">
      <c r="A1975" s="1" t="s">
        <v>4766</v>
      </c>
      <c r="B1975" s="3" t="s">
        <v>4767</v>
      </c>
      <c r="H1975" s="1">
        <v>30</v>
      </c>
      <c r="I1975" s="6">
        <v>45090</v>
      </c>
      <c r="J1975" s="13" t="s">
        <v>4768</v>
      </c>
      <c r="K1975" s="1" t="s">
        <v>1265</v>
      </c>
      <c r="N1975" s="8"/>
      <c r="R1975" s="1"/>
      <c r="S1975" s="1">
        <v>1</v>
      </c>
    </row>
    <row r="1976" hidden="1" customHeight="1" spans="1:19">
      <c r="A1976" s="1" t="s">
        <v>4769</v>
      </c>
      <c r="B1976" s="3" t="s">
        <v>4770</v>
      </c>
      <c r="H1976" s="1">
        <v>6</v>
      </c>
      <c r="I1976" s="6">
        <v>45090</v>
      </c>
      <c r="J1976" s="13" t="s">
        <v>4771</v>
      </c>
      <c r="K1976" s="1" t="s">
        <v>1320</v>
      </c>
      <c r="N1976" s="8"/>
      <c r="R1976" s="1"/>
      <c r="S1976" s="1">
        <v>1</v>
      </c>
    </row>
    <row r="1977" hidden="1" customHeight="1" spans="1:19">
      <c r="A1977" s="1" t="s">
        <v>4772</v>
      </c>
      <c r="B1977" s="3" t="s">
        <v>4773</v>
      </c>
      <c r="C1977" s="4">
        <v>7427624.09</v>
      </c>
      <c r="D1977" s="5">
        <v>7427624.09</v>
      </c>
      <c r="F1977" s="5">
        <v>7427624.09</v>
      </c>
      <c r="H1977" s="1">
        <v>33</v>
      </c>
      <c r="I1977" s="6">
        <v>45090</v>
      </c>
      <c r="J1977" s="13" t="s">
        <v>4774</v>
      </c>
      <c r="K1977" s="1" t="s">
        <v>1320</v>
      </c>
      <c r="N1977" s="8"/>
      <c r="R1977" s="1"/>
      <c r="S1977" s="1">
        <v>1</v>
      </c>
    </row>
    <row r="1978" hidden="1" customHeight="1" spans="1:19">
      <c r="A1978" s="1" t="s">
        <v>4775</v>
      </c>
      <c r="B1978" s="3" t="s">
        <v>4776</v>
      </c>
      <c r="H1978" s="1">
        <v>7</v>
      </c>
      <c r="I1978" s="6">
        <v>45090</v>
      </c>
      <c r="J1978" s="13" t="s">
        <v>4777</v>
      </c>
      <c r="K1978" s="1" t="s">
        <v>1320</v>
      </c>
      <c r="N1978" s="8"/>
      <c r="R1978" s="1"/>
      <c r="S1978" s="1">
        <v>1</v>
      </c>
    </row>
    <row r="1979" customHeight="1" spans="1:18">
      <c r="A1979" s="1" t="s">
        <v>4778</v>
      </c>
      <c r="B1979" s="3" t="s">
        <v>4779</v>
      </c>
      <c r="C1979" s="4">
        <v>8406302</v>
      </c>
      <c r="D1979" s="5">
        <v>7431170.97</v>
      </c>
      <c r="E1979" s="4">
        <v>11.6</v>
      </c>
      <c r="F1979" s="5">
        <v>7431170.97</v>
      </c>
      <c r="G1979" s="5">
        <f>100-100*F1979/C1979</f>
        <v>11.5999999762083</v>
      </c>
      <c r="H1979" s="1">
        <v>155</v>
      </c>
      <c r="I1979" s="6">
        <v>45090</v>
      </c>
      <c r="J1979" s="13" t="s">
        <v>4780</v>
      </c>
      <c r="K1979" s="1" t="s">
        <v>1265</v>
      </c>
      <c r="L1979" s="1" t="str">
        <f>_xlfn.DISPIMG("ID_BBDA9FC6B15743A18141EB73AAB93486",1)</f>
        <v>=DISPIMG("ID_BBDA9FC6B15743A18141EB73AAB93486",1)</v>
      </c>
      <c r="M1979" s="7" t="s">
        <v>3544</v>
      </c>
      <c r="N1979" s="20" t="s">
        <v>657</v>
      </c>
      <c r="O1979" s="9" t="s">
        <v>645</v>
      </c>
      <c r="P1979" s="9">
        <v>0</v>
      </c>
      <c r="Q1979" s="9"/>
      <c r="R1979" s="3" t="s">
        <v>4781</v>
      </c>
    </row>
    <row r="1980" customHeight="1" spans="1:18">
      <c r="A1980" s="1" t="s">
        <v>4782</v>
      </c>
      <c r="B1980" s="3" t="s">
        <v>4783</v>
      </c>
      <c r="C1980" s="4">
        <v>139023391</v>
      </c>
      <c r="D1980" s="5">
        <v>128169119.01</v>
      </c>
      <c r="E1980" s="4">
        <v>7.9</v>
      </c>
      <c r="F1980" s="5">
        <v>128169119.01</v>
      </c>
      <c r="G1980" s="5">
        <f>100-100*F1980/C1980</f>
        <v>7.80751491668046</v>
      </c>
      <c r="H1980" s="1">
        <v>52</v>
      </c>
      <c r="I1980" s="6">
        <v>45090</v>
      </c>
      <c r="J1980" s="13" t="s">
        <v>4784</v>
      </c>
      <c r="K1980" s="1" t="s">
        <v>1320</v>
      </c>
      <c r="L1980" s="1" t="str">
        <f>_xlfn.DISPIMG("ID_DFC5680D64DF44A198B5FEC4A59790B3",1)</f>
        <v>=DISPIMG("ID_DFC5680D64DF44A198B5FEC4A59790B3",1)</v>
      </c>
      <c r="M1980" s="7" t="s">
        <v>3573</v>
      </c>
      <c r="N1980" s="8" t="s">
        <v>666</v>
      </c>
      <c r="O1980" s="1" t="s">
        <v>4322</v>
      </c>
      <c r="P1980" s="1">
        <v>0</v>
      </c>
      <c r="R1980" s="3" t="s">
        <v>4785</v>
      </c>
    </row>
    <row r="1981" hidden="1" customHeight="1" spans="1:19">
      <c r="A1981" s="1" t="s">
        <v>4749</v>
      </c>
      <c r="B1981" s="3" t="s">
        <v>4786</v>
      </c>
      <c r="H1981" s="1">
        <v>43</v>
      </c>
      <c r="I1981" s="6">
        <v>45091</v>
      </c>
      <c r="J1981" s="13" t="s">
        <v>4787</v>
      </c>
      <c r="K1981" s="1" t="s">
        <v>2593</v>
      </c>
      <c r="N1981" s="8" t="s">
        <v>644</v>
      </c>
      <c r="O1981" s="1" t="s">
        <v>645</v>
      </c>
      <c r="P1981" s="1">
        <v>0</v>
      </c>
      <c r="R1981" s="1"/>
      <c r="S1981" s="1">
        <v>1</v>
      </c>
    </row>
    <row r="1982" hidden="1" customHeight="1" spans="1:19">
      <c r="A1982" s="1" t="s">
        <v>4788</v>
      </c>
      <c r="B1982" s="3" t="s">
        <v>4789</v>
      </c>
      <c r="H1982" s="1">
        <v>4</v>
      </c>
      <c r="I1982" s="6">
        <v>45091</v>
      </c>
      <c r="J1982" s="13" t="s">
        <v>4790</v>
      </c>
      <c r="K1982" s="1" t="s">
        <v>2593</v>
      </c>
      <c r="N1982" s="8"/>
      <c r="R1982" s="1"/>
      <c r="S1982" s="1">
        <v>1</v>
      </c>
    </row>
    <row r="1983" hidden="1" customHeight="1" spans="1:19">
      <c r="A1983" s="1" t="s">
        <v>4791</v>
      </c>
      <c r="B1983" s="3" t="s">
        <v>4792</v>
      </c>
      <c r="C1983" s="4">
        <v>937700</v>
      </c>
      <c r="D1983" s="5">
        <v>937700</v>
      </c>
      <c r="F1983" s="5">
        <v>937700</v>
      </c>
      <c r="H1983" s="1">
        <v>4</v>
      </c>
      <c r="I1983" s="6">
        <v>45091</v>
      </c>
      <c r="J1983" s="13" t="s">
        <v>4793</v>
      </c>
      <c r="K1983" s="1" t="s">
        <v>502</v>
      </c>
      <c r="N1983" s="8"/>
      <c r="R1983" s="1"/>
      <c r="S1983" s="1">
        <v>1</v>
      </c>
    </row>
    <row r="1984" hidden="1" customHeight="1" spans="1:19">
      <c r="A1984" s="1" t="s">
        <v>4794</v>
      </c>
      <c r="B1984" s="3" t="s">
        <v>4795</v>
      </c>
      <c r="H1984" s="1">
        <v>3</v>
      </c>
      <c r="I1984" s="6">
        <v>45091</v>
      </c>
      <c r="J1984" s="13" t="s">
        <v>4796</v>
      </c>
      <c r="K1984" s="1" t="s">
        <v>576</v>
      </c>
      <c r="N1984" s="8"/>
      <c r="R1984" s="1"/>
      <c r="S1984" s="1">
        <v>1</v>
      </c>
    </row>
    <row r="1985" customHeight="1" spans="1:18">
      <c r="A1985" s="1" t="s">
        <v>4797</v>
      </c>
      <c r="B1985" s="3" t="s">
        <v>4798</v>
      </c>
      <c r="C1985" s="4">
        <v>8432480</v>
      </c>
      <c r="D1985" s="5">
        <v>7614529.06</v>
      </c>
      <c r="E1985" s="4">
        <v>9.7</v>
      </c>
      <c r="F1985" s="5">
        <v>7614529.06</v>
      </c>
      <c r="G1985" s="5">
        <f>100-100*F1985/C1985</f>
        <v>9.70000450638483</v>
      </c>
      <c r="H1985" s="1">
        <v>264</v>
      </c>
      <c r="I1985" s="6">
        <v>45091</v>
      </c>
      <c r="J1985" s="13" t="s">
        <v>4799</v>
      </c>
      <c r="K1985" s="1" t="s">
        <v>502</v>
      </c>
      <c r="L1985" s="1" t="str">
        <f>_xlfn.DISPIMG("ID_909F305BF23F4CFD98C6003A37A10BAD",1)</f>
        <v>=DISPIMG("ID_909F305BF23F4CFD98C6003A37A10BAD",1)</v>
      </c>
      <c r="M1985" s="7" t="s">
        <v>3544</v>
      </c>
      <c r="N1985" s="20" t="s">
        <v>657</v>
      </c>
      <c r="O1985" s="9" t="s">
        <v>645</v>
      </c>
      <c r="P1985" s="9">
        <v>0</v>
      </c>
      <c r="Q1985" s="9"/>
      <c r="R1985" s="3" t="s">
        <v>4800</v>
      </c>
    </row>
    <row r="1986" customHeight="1" spans="1:18">
      <c r="A1986" s="1" t="s">
        <v>4801</v>
      </c>
      <c r="B1986" s="3" t="s">
        <v>4802</v>
      </c>
      <c r="C1986" s="4">
        <v>11005241</v>
      </c>
      <c r="D1986" s="5">
        <v>10124821.72</v>
      </c>
      <c r="E1986" s="4">
        <v>8</v>
      </c>
      <c r="F1986" s="5">
        <v>10124821.72</v>
      </c>
      <c r="G1986" s="5">
        <f>100-100*F1986/C1986</f>
        <v>7.99999999999999</v>
      </c>
      <c r="H1986" s="1">
        <v>294</v>
      </c>
      <c r="I1986" s="6">
        <v>45091</v>
      </c>
      <c r="J1986" s="13" t="s">
        <v>4803</v>
      </c>
      <c r="K1986" s="1" t="s">
        <v>502</v>
      </c>
      <c r="L1986" s="1" t="str">
        <f>_xlfn.DISPIMG("ID_54EE7059FE8C4115BB00105A4443C42A",1)</f>
        <v>=DISPIMG("ID_54EE7059FE8C4115BB00105A4443C42A",1)</v>
      </c>
      <c r="M1986" s="7" t="s">
        <v>3544</v>
      </c>
      <c r="N1986" s="20" t="s">
        <v>657</v>
      </c>
      <c r="O1986" s="9" t="s">
        <v>645</v>
      </c>
      <c r="P1986" s="9">
        <v>0</v>
      </c>
      <c r="Q1986" s="9"/>
      <c r="R1986" s="3" t="s">
        <v>4804</v>
      </c>
    </row>
    <row r="1987" customHeight="1" spans="1:18">
      <c r="A1987" s="1" t="s">
        <v>4805</v>
      </c>
      <c r="B1987" s="3" t="s">
        <v>4806</v>
      </c>
      <c r="C1987" s="4">
        <v>3204192.14</v>
      </c>
      <c r="D1987" s="5">
        <v>2989511.27</v>
      </c>
      <c r="E1987" s="4">
        <v>6.7</v>
      </c>
      <c r="F1987" s="5">
        <v>2989511.27</v>
      </c>
      <c r="G1987" s="5">
        <f>100-100*F1987/C1987</f>
        <v>6.6999998945132</v>
      </c>
      <c r="H1987" s="1">
        <v>62</v>
      </c>
      <c r="I1987" s="6">
        <v>45091</v>
      </c>
      <c r="J1987" s="13" t="s">
        <v>4807</v>
      </c>
      <c r="K1987" s="1" t="s">
        <v>1265</v>
      </c>
      <c r="L1987" s="1" t="str">
        <f>_xlfn.DISPIMG("ID_F4DD48402A0541688CDDB856B1980C53",1)</f>
        <v>=DISPIMG("ID_F4DD48402A0541688CDDB856B1980C53",1)</v>
      </c>
      <c r="M1987" s="7" t="s">
        <v>4020</v>
      </c>
      <c r="N1987" s="20" t="s">
        <v>657</v>
      </c>
      <c r="O1987" s="9" t="s">
        <v>645</v>
      </c>
      <c r="P1987" s="9">
        <v>0</v>
      </c>
      <c r="Q1987" s="9"/>
      <c r="R1987" s="3" t="s">
        <v>4808</v>
      </c>
    </row>
    <row r="1988" customHeight="1" spans="1:18">
      <c r="A1988" s="1" t="s">
        <v>4809</v>
      </c>
      <c r="B1988" s="3" t="s">
        <v>4810</v>
      </c>
      <c r="C1988" s="4">
        <v>5879765</v>
      </c>
      <c r="D1988" s="5">
        <v>5454387.88</v>
      </c>
      <c r="E1988" s="4">
        <v>7.8</v>
      </c>
      <c r="F1988" s="5">
        <v>5454387.88</v>
      </c>
      <c r="G1988" s="5">
        <f>100-100*F1988/C1988</f>
        <v>7.23459389958612</v>
      </c>
      <c r="H1988" s="1">
        <v>209</v>
      </c>
      <c r="I1988" s="6">
        <v>45091</v>
      </c>
      <c r="J1988" s="13" t="s">
        <v>4811</v>
      </c>
      <c r="K1988" s="1" t="s">
        <v>502</v>
      </c>
      <c r="L1988" s="1" t="str">
        <f>_xlfn.DISPIMG("ID_5B64893EA63F4BB7A08D0E0E7F23E0D6",1)</f>
        <v>=DISPIMG("ID_5B64893EA63F4BB7A08D0E0E7F23E0D6",1)</v>
      </c>
      <c r="M1988" s="7" t="s">
        <v>3544</v>
      </c>
      <c r="N1988" s="20" t="s">
        <v>657</v>
      </c>
      <c r="O1988" s="9" t="s">
        <v>645</v>
      </c>
      <c r="P1988" s="9">
        <v>0</v>
      </c>
      <c r="Q1988" s="9"/>
      <c r="R1988" s="3" t="s">
        <v>4812</v>
      </c>
    </row>
    <row r="1989" customHeight="1" spans="1:18">
      <c r="A1989" s="1" t="s">
        <v>4813</v>
      </c>
      <c r="B1989" s="3" t="s">
        <v>4814</v>
      </c>
      <c r="C1989" s="4">
        <v>84369120</v>
      </c>
      <c r="D1989" s="5">
        <v>82947976.39</v>
      </c>
      <c r="E1989" s="4">
        <v>1.8</v>
      </c>
      <c r="F1989" s="5">
        <v>82947976.39</v>
      </c>
      <c r="G1989" s="5">
        <f>100-100*F1989/C1989</f>
        <v>1.68443573904766</v>
      </c>
      <c r="H1989" s="1">
        <v>173</v>
      </c>
      <c r="I1989" s="6">
        <v>45091</v>
      </c>
      <c r="J1989" s="13" t="s">
        <v>4815</v>
      </c>
      <c r="K1989" s="1" t="s">
        <v>1320</v>
      </c>
      <c r="L1989" s="1" t="str">
        <f>_xlfn.DISPIMG("ID_4249078F86F14180BEE05DF0D48BE8B2",1)</f>
        <v>=DISPIMG("ID_4249078F86F14180BEE05DF0D48BE8B2",1)</v>
      </c>
      <c r="M1989" s="7" t="s">
        <v>4362</v>
      </c>
      <c r="N1989" s="8" t="s">
        <v>644</v>
      </c>
      <c r="O1989" s="1" t="s">
        <v>645</v>
      </c>
      <c r="P1989" s="1">
        <v>0</v>
      </c>
      <c r="R1989" s="3" t="s">
        <v>4816</v>
      </c>
    </row>
    <row r="1990" hidden="1" customHeight="1" spans="1:19">
      <c r="A1990" s="1" t="s">
        <v>4817</v>
      </c>
      <c r="B1990" s="3" t="s">
        <v>4818</v>
      </c>
      <c r="H1990" s="1">
        <v>8</v>
      </c>
      <c r="I1990" s="6">
        <v>45092</v>
      </c>
      <c r="J1990" s="13" t="s">
        <v>4819</v>
      </c>
      <c r="K1990" s="1" t="s">
        <v>1265</v>
      </c>
      <c r="N1990" s="8"/>
      <c r="R1990" s="1"/>
      <c r="S1990" s="1">
        <v>1</v>
      </c>
    </row>
    <row r="1991" hidden="1" customHeight="1" spans="1:19">
      <c r="A1991" s="1" t="s">
        <v>4820</v>
      </c>
      <c r="B1991" s="3" t="s">
        <v>4821</v>
      </c>
      <c r="H1991" s="1">
        <v>3</v>
      </c>
      <c r="I1991" s="6">
        <v>45092</v>
      </c>
      <c r="J1991" s="13" t="s">
        <v>4822</v>
      </c>
      <c r="K1991" s="1" t="s">
        <v>1320</v>
      </c>
      <c r="N1991" s="8"/>
      <c r="R1991" s="1"/>
      <c r="S1991" s="1">
        <v>1</v>
      </c>
    </row>
    <row r="1992" customHeight="1" spans="1:18">
      <c r="A1992" s="1" t="s">
        <v>4823</v>
      </c>
      <c r="B1992" s="3" t="s">
        <v>4824</v>
      </c>
      <c r="C1992" s="4">
        <v>6913890</v>
      </c>
      <c r="D1992" s="5">
        <v>6282344.88</v>
      </c>
      <c r="E1992" s="4">
        <v>2</v>
      </c>
      <c r="F1992" s="5">
        <v>6282344.88</v>
      </c>
      <c r="G1992" s="5">
        <f>100-100*F1992/C1992</f>
        <v>9.13443980161675</v>
      </c>
      <c r="H1992" s="1">
        <v>3</v>
      </c>
      <c r="I1992" s="6">
        <v>45092</v>
      </c>
      <c r="J1992" s="13" t="s">
        <v>4825</v>
      </c>
      <c r="K1992" s="1" t="s">
        <v>2593</v>
      </c>
      <c r="L1992" s="1" t="str">
        <f>_xlfn.DISPIMG("ID_3883A96F133A4513AC0B52392ADBF934",1)</f>
        <v>=DISPIMG("ID_3883A96F133A4513AC0B52392ADBF934",1)</v>
      </c>
      <c r="M1992" s="17" t="s">
        <v>4826</v>
      </c>
      <c r="N1992" s="23" t="s">
        <v>4719</v>
      </c>
      <c r="P1992" s="1">
        <v>0</v>
      </c>
      <c r="R1992" s="3" t="s">
        <v>4827</v>
      </c>
    </row>
    <row r="1993" hidden="1" customHeight="1" spans="1:19">
      <c r="A1993" s="1" t="s">
        <v>4828</v>
      </c>
      <c r="B1993" s="3" t="s">
        <v>4829</v>
      </c>
      <c r="H1993" s="1">
        <v>16</v>
      </c>
      <c r="I1993" s="6">
        <v>45093</v>
      </c>
      <c r="J1993" s="13" t="s">
        <v>4830</v>
      </c>
      <c r="K1993" s="1" t="s">
        <v>1265</v>
      </c>
      <c r="N1993" s="8"/>
      <c r="R1993" s="1"/>
      <c r="S1993" s="1">
        <v>1</v>
      </c>
    </row>
    <row r="1994" customHeight="1" spans="1:18">
      <c r="A1994" s="1" t="s">
        <v>4831</v>
      </c>
      <c r="B1994" s="3" t="s">
        <v>4832</v>
      </c>
      <c r="C1994" s="4">
        <v>5266471</v>
      </c>
      <c r="D1994" s="5">
        <v>4952444.74</v>
      </c>
      <c r="E1994" s="4">
        <v>6</v>
      </c>
      <c r="F1994" s="5">
        <v>4952444.74</v>
      </c>
      <c r="G1994" s="5">
        <f>100-100*F1994/C1994</f>
        <v>5.96274545136582</v>
      </c>
      <c r="H1994" s="1">
        <v>69</v>
      </c>
      <c r="I1994" s="6">
        <v>45093</v>
      </c>
      <c r="J1994" s="13" t="s">
        <v>4833</v>
      </c>
      <c r="K1994" s="1" t="s">
        <v>1320</v>
      </c>
      <c r="L1994" s="1" t="str">
        <f>_xlfn.DISPIMG("ID_59A2816D5F2C4B6699590EEACC340F21",1)</f>
        <v>=DISPIMG("ID_59A2816D5F2C4B6699590EEACC340F21",1)</v>
      </c>
      <c r="M1994" s="7" t="s">
        <v>3573</v>
      </c>
      <c r="N1994" s="8" t="s">
        <v>644</v>
      </c>
      <c r="O1994" s="1" t="s">
        <v>645</v>
      </c>
      <c r="P1994" s="1">
        <v>0</v>
      </c>
      <c r="R1994" s="3" t="s">
        <v>4834</v>
      </c>
    </row>
    <row r="1995" customHeight="1" spans="1:18">
      <c r="A1995" s="1" t="s">
        <v>4835</v>
      </c>
      <c r="B1995" s="3" t="s">
        <v>4836</v>
      </c>
      <c r="C1995" s="4">
        <v>12903319</v>
      </c>
      <c r="D1995" s="5">
        <v>11713340.01</v>
      </c>
      <c r="E1995" s="4">
        <v>1</v>
      </c>
      <c r="F1995" s="5">
        <v>11713340.01</v>
      </c>
      <c r="G1995" s="5">
        <f>100-100*F1995/C1995</f>
        <v>9.22227056465084</v>
      </c>
      <c r="H1995" s="1">
        <v>106</v>
      </c>
      <c r="I1995" s="6">
        <v>45093</v>
      </c>
      <c r="J1995" s="13" t="s">
        <v>4837</v>
      </c>
      <c r="K1995" s="1" t="s">
        <v>562</v>
      </c>
      <c r="L1995" s="1" t="str">
        <f>_xlfn.DISPIMG("ID_71AC1A30FBF74BE584D205C10B9A2F7B",1)</f>
        <v>=DISPIMG("ID_71AC1A30FBF74BE584D205C10B9A2F7B",1)</v>
      </c>
      <c r="M1995" s="17" t="s">
        <v>4838</v>
      </c>
      <c r="N1995" s="8" t="s">
        <v>666</v>
      </c>
      <c r="O1995" s="1" t="s">
        <v>4322</v>
      </c>
      <c r="P1995" s="1">
        <v>0</v>
      </c>
      <c r="R1995" s="3" t="s">
        <v>4839</v>
      </c>
    </row>
    <row r="1996" hidden="1" customHeight="1" spans="1:19">
      <c r="A1996" s="1" t="s">
        <v>4840</v>
      </c>
      <c r="B1996" s="3" t="s">
        <v>4841</v>
      </c>
      <c r="H1996" s="1">
        <v>5</v>
      </c>
      <c r="I1996" s="6">
        <v>45096</v>
      </c>
      <c r="J1996" s="13" t="s">
        <v>4842</v>
      </c>
      <c r="K1996" s="1" t="s">
        <v>1265</v>
      </c>
      <c r="N1996" s="8"/>
      <c r="R1996" s="1"/>
      <c r="S1996" s="1">
        <v>1</v>
      </c>
    </row>
    <row r="1997" hidden="1" customHeight="1" spans="1:19">
      <c r="A1997" s="1" t="s">
        <v>4843</v>
      </c>
      <c r="B1997" s="3" t="s">
        <v>4844</v>
      </c>
      <c r="C1997" s="4">
        <v>21055952</v>
      </c>
      <c r="D1997" s="5">
        <v>21055952</v>
      </c>
      <c r="F1997" s="5">
        <v>21055952</v>
      </c>
      <c r="H1997" s="1">
        <v>3</v>
      </c>
      <c r="I1997" s="6">
        <v>45096</v>
      </c>
      <c r="J1997" s="13" t="s">
        <v>4845</v>
      </c>
      <c r="K1997" s="1" t="s">
        <v>2593</v>
      </c>
      <c r="N1997" s="8"/>
      <c r="R1997" s="1"/>
      <c r="S1997" s="1">
        <v>1</v>
      </c>
    </row>
    <row r="1998" hidden="1" customHeight="1" spans="1:19">
      <c r="A1998" s="1" t="s">
        <v>4846</v>
      </c>
      <c r="B1998" s="3" t="s">
        <v>4847</v>
      </c>
      <c r="H1998" s="1">
        <v>4</v>
      </c>
      <c r="I1998" s="6">
        <v>45096</v>
      </c>
      <c r="J1998" s="13" t="s">
        <v>4848</v>
      </c>
      <c r="K1998" s="1" t="s">
        <v>1320</v>
      </c>
      <c r="N1998" s="8"/>
      <c r="R1998" s="1"/>
      <c r="S1998" s="1">
        <v>1</v>
      </c>
    </row>
    <row r="1999" customHeight="1" spans="1:18">
      <c r="A1999" s="1" t="s">
        <v>4849</v>
      </c>
      <c r="B1999" s="3" t="s">
        <v>4850</v>
      </c>
      <c r="C1999" s="4">
        <v>16782911</v>
      </c>
      <c r="D1999" s="5">
        <v>15164899.99</v>
      </c>
      <c r="E1999" s="4">
        <v>10.1</v>
      </c>
      <c r="F1999" s="5">
        <v>15164899.99</v>
      </c>
      <c r="G1999" s="5">
        <f>100-100*F1999/C1999</f>
        <v>9.64082458639028</v>
      </c>
      <c r="H1999" s="1">
        <v>339</v>
      </c>
      <c r="I1999" s="6">
        <v>45096</v>
      </c>
      <c r="J1999" s="13" t="s">
        <v>4851</v>
      </c>
      <c r="K1999" s="1" t="s">
        <v>1265</v>
      </c>
      <c r="L1999" s="1" t="str">
        <f>_xlfn.DISPIMG("ID_EAC7BFF56E474DDD8F0D38ABA32F44FB",1)</f>
        <v>=DISPIMG("ID_EAC7BFF56E474DDD8F0D38ABA32F44FB",1)</v>
      </c>
      <c r="M1999" s="7" t="s">
        <v>3544</v>
      </c>
      <c r="N1999" s="20" t="s">
        <v>657</v>
      </c>
      <c r="O1999" s="9" t="s">
        <v>645</v>
      </c>
      <c r="P1999" s="9">
        <v>0</v>
      </c>
      <c r="Q1999" s="9"/>
      <c r="R1999" s="3" t="s">
        <v>4852</v>
      </c>
    </row>
    <row r="2000" hidden="1" customHeight="1" spans="1:19">
      <c r="A2000" s="1" t="s">
        <v>4853</v>
      </c>
      <c r="B2000" s="3" t="s">
        <v>4854</v>
      </c>
      <c r="C2000" s="4">
        <v>6610799.74</v>
      </c>
      <c r="D2000" s="5">
        <v>6610799.74</v>
      </c>
      <c r="F2000" s="5">
        <v>6610799.74</v>
      </c>
      <c r="H2000" s="1">
        <v>5</v>
      </c>
      <c r="I2000" s="6">
        <v>45097</v>
      </c>
      <c r="J2000" s="13" t="s">
        <v>4855</v>
      </c>
      <c r="K2000" s="1" t="s">
        <v>562</v>
      </c>
      <c r="N2000" s="8"/>
      <c r="R2000" s="1"/>
      <c r="S2000" s="1">
        <v>1</v>
      </c>
    </row>
    <row r="2001" hidden="1" customHeight="1" spans="1:19">
      <c r="A2001" s="1" t="s">
        <v>4856</v>
      </c>
      <c r="B2001" s="3" t="s">
        <v>4857</v>
      </c>
      <c r="H2001" s="1">
        <v>6</v>
      </c>
      <c r="I2001" s="6">
        <v>45097</v>
      </c>
      <c r="J2001" s="13" t="s">
        <v>4858</v>
      </c>
      <c r="K2001" s="1" t="s">
        <v>576</v>
      </c>
      <c r="N2001" s="8"/>
      <c r="R2001" s="1"/>
      <c r="S2001" s="1">
        <v>1</v>
      </c>
    </row>
    <row r="2002" hidden="1" customHeight="1" spans="1:19">
      <c r="A2002" s="1" t="s">
        <v>4859</v>
      </c>
      <c r="B2002" s="3" t="s">
        <v>4860</v>
      </c>
      <c r="H2002" s="1">
        <v>6</v>
      </c>
      <c r="I2002" s="6">
        <v>45097</v>
      </c>
      <c r="J2002" s="13" t="s">
        <v>4861</v>
      </c>
      <c r="K2002" s="1" t="s">
        <v>20</v>
      </c>
      <c r="N2002" s="8"/>
      <c r="R2002" s="1"/>
      <c r="S2002" s="1">
        <v>1</v>
      </c>
    </row>
    <row r="2003" hidden="1" customHeight="1" spans="1:19">
      <c r="A2003" s="1" t="s">
        <v>4862</v>
      </c>
      <c r="B2003" s="3" t="s">
        <v>4863</v>
      </c>
      <c r="H2003" s="1">
        <v>4</v>
      </c>
      <c r="I2003" s="6">
        <v>45097</v>
      </c>
      <c r="J2003" s="13" t="s">
        <v>4864</v>
      </c>
      <c r="K2003" s="1" t="s">
        <v>1320</v>
      </c>
      <c r="N2003" s="8"/>
      <c r="R2003" s="1"/>
      <c r="S2003" s="1">
        <v>1</v>
      </c>
    </row>
    <row r="2004" hidden="1" customHeight="1" spans="1:19">
      <c r="A2004" s="1" t="s">
        <v>4865</v>
      </c>
      <c r="B2004" s="3" t="s">
        <v>4866</v>
      </c>
      <c r="H2004" s="1">
        <v>13</v>
      </c>
      <c r="I2004" s="6">
        <v>45097</v>
      </c>
      <c r="J2004" s="13" t="s">
        <v>4867</v>
      </c>
      <c r="K2004" s="1" t="s">
        <v>20</v>
      </c>
      <c r="N2004" s="8"/>
      <c r="R2004" s="1"/>
      <c r="S2004" s="1">
        <v>1</v>
      </c>
    </row>
    <row r="2005" customHeight="1" spans="1:18">
      <c r="A2005" s="1" t="s">
        <v>4868</v>
      </c>
      <c r="B2005" s="3" t="s">
        <v>4869</v>
      </c>
      <c r="C2005" s="4">
        <v>6449084</v>
      </c>
      <c r="D2005" s="5">
        <v>5746133.84</v>
      </c>
      <c r="E2005" s="4">
        <v>10.9</v>
      </c>
      <c r="F2005" s="5">
        <v>5746133.84</v>
      </c>
      <c r="G2005" s="5">
        <f>100-100*F2005/C2005</f>
        <v>10.9000000620243</v>
      </c>
      <c r="H2005" s="1">
        <v>30</v>
      </c>
      <c r="I2005" s="6">
        <v>45097</v>
      </c>
      <c r="J2005" s="13" t="s">
        <v>4870</v>
      </c>
      <c r="K2005" s="1" t="s">
        <v>502</v>
      </c>
      <c r="L2005" s="1" t="str">
        <f>_xlfn.DISPIMG("ID_1342345F5DD644A28A5A9D8984D1F288",1)</f>
        <v>=DISPIMG("ID_1342345F5DD644A28A5A9D8984D1F288",1)</v>
      </c>
      <c r="M2005" s="7" t="s">
        <v>3544</v>
      </c>
      <c r="N2005" s="8" t="s">
        <v>4871</v>
      </c>
      <c r="O2005" s="1" t="s">
        <v>671</v>
      </c>
      <c r="P2005" s="1">
        <v>0</v>
      </c>
      <c r="R2005" s="3" t="s">
        <v>4872</v>
      </c>
    </row>
    <row r="2006" customHeight="1" spans="1:18">
      <c r="A2006" s="1" t="s">
        <v>4873</v>
      </c>
      <c r="B2006" s="3" t="s">
        <v>4874</v>
      </c>
      <c r="C2006" s="4">
        <v>7839744</v>
      </c>
      <c r="D2006" s="5">
        <v>7272242.58</v>
      </c>
      <c r="E2006" s="4">
        <v>7.6</v>
      </c>
      <c r="F2006" s="5">
        <v>7272242.58</v>
      </c>
      <c r="G2006" s="5">
        <f>100-100*F2006/C2006</f>
        <v>7.23877488856779</v>
      </c>
      <c r="H2006" s="1">
        <v>250</v>
      </c>
      <c r="I2006" s="6">
        <v>45097</v>
      </c>
      <c r="J2006" s="13" t="s">
        <v>4875</v>
      </c>
      <c r="K2006" s="1" t="s">
        <v>1320</v>
      </c>
      <c r="L2006" s="1" t="str">
        <f>_xlfn.DISPIMG("ID_A594CA385BF049E3951ADBB50C52C1DE",1)</f>
        <v>=DISPIMG("ID_A594CA385BF049E3951ADBB50C52C1DE",1)</v>
      </c>
      <c r="M2006" s="7" t="s">
        <v>3573</v>
      </c>
      <c r="N2006" s="8" t="s">
        <v>737</v>
      </c>
      <c r="O2006" s="1" t="s">
        <v>671</v>
      </c>
      <c r="P2006" s="1">
        <v>0</v>
      </c>
      <c r="R2006" s="3" t="s">
        <v>4876</v>
      </c>
    </row>
    <row r="2007" hidden="1" customHeight="1" spans="1:19">
      <c r="A2007" s="1" t="s">
        <v>4877</v>
      </c>
      <c r="B2007" s="3" t="s">
        <v>4878</v>
      </c>
      <c r="C2007" s="4">
        <v>4133200</v>
      </c>
      <c r="D2007" s="5">
        <v>4133200</v>
      </c>
      <c r="F2007" s="5">
        <v>4133200</v>
      </c>
      <c r="H2007" s="1">
        <v>5</v>
      </c>
      <c r="I2007" s="6">
        <v>45098</v>
      </c>
      <c r="J2007" s="13" t="s">
        <v>4879</v>
      </c>
      <c r="K2007" s="1" t="s">
        <v>1320</v>
      </c>
      <c r="N2007" s="8"/>
      <c r="R2007" s="1"/>
      <c r="S2007" s="1">
        <v>1</v>
      </c>
    </row>
    <row r="2008" hidden="1" customHeight="1" spans="1:19">
      <c r="A2008" s="1" t="s">
        <v>4880</v>
      </c>
      <c r="B2008" s="3" t="s">
        <v>4881</v>
      </c>
      <c r="H2008" s="1">
        <v>5</v>
      </c>
      <c r="I2008" s="6">
        <v>45098</v>
      </c>
      <c r="J2008" s="13" t="s">
        <v>4882</v>
      </c>
      <c r="K2008" s="1" t="s">
        <v>1320</v>
      </c>
      <c r="N2008" s="8"/>
      <c r="R2008" s="1"/>
      <c r="S2008" s="1">
        <v>1</v>
      </c>
    </row>
    <row r="2009" hidden="1" customHeight="1" spans="1:19">
      <c r="A2009" s="1" t="s">
        <v>4883</v>
      </c>
      <c r="B2009" s="3" t="s">
        <v>4884</v>
      </c>
      <c r="H2009" s="1">
        <v>6</v>
      </c>
      <c r="I2009" s="6">
        <v>45098</v>
      </c>
      <c r="J2009" s="13" t="s">
        <v>4885</v>
      </c>
      <c r="K2009" s="1" t="s">
        <v>1320</v>
      </c>
      <c r="N2009" s="8"/>
      <c r="R2009" s="1"/>
      <c r="S2009" s="1">
        <v>1</v>
      </c>
    </row>
    <row r="2010" hidden="1" customHeight="1" spans="1:19">
      <c r="A2010" s="1" t="s">
        <v>4886</v>
      </c>
      <c r="B2010" s="3" t="s">
        <v>4887</v>
      </c>
      <c r="H2010" s="1">
        <v>5</v>
      </c>
      <c r="I2010" s="6">
        <v>45098</v>
      </c>
      <c r="J2010" s="13" t="s">
        <v>4888</v>
      </c>
      <c r="K2010" s="1" t="s">
        <v>20</v>
      </c>
      <c r="N2010" s="8"/>
      <c r="R2010" s="1"/>
      <c r="S2010" s="1">
        <v>1</v>
      </c>
    </row>
    <row r="2011" hidden="1" customHeight="1" spans="1:19">
      <c r="A2011" s="1" t="s">
        <v>4889</v>
      </c>
      <c r="B2011" s="3" t="s">
        <v>4890</v>
      </c>
      <c r="H2011" s="1">
        <v>4</v>
      </c>
      <c r="I2011" s="6">
        <v>45098</v>
      </c>
      <c r="J2011" s="13" t="s">
        <v>4891</v>
      </c>
      <c r="K2011" s="1" t="s">
        <v>576</v>
      </c>
      <c r="N2011" s="8"/>
      <c r="R2011" s="1"/>
      <c r="S2011" s="1">
        <v>1</v>
      </c>
    </row>
    <row r="2012" customHeight="1" spans="1:18">
      <c r="A2012" s="1" t="s">
        <v>4892</v>
      </c>
      <c r="B2012" s="3" t="s">
        <v>4893</v>
      </c>
      <c r="C2012" s="4">
        <v>26948177</v>
      </c>
      <c r="D2012" s="5">
        <v>23995411.27</v>
      </c>
      <c r="E2012" s="4">
        <v>11.6</v>
      </c>
      <c r="F2012" s="5">
        <v>23995411.27</v>
      </c>
      <c r="G2012" s="5">
        <f>100-100*F2012/C2012</f>
        <v>10.9572002959606</v>
      </c>
      <c r="H2012" s="1">
        <v>161</v>
      </c>
      <c r="I2012" s="6">
        <v>45098</v>
      </c>
      <c r="J2012" s="13" t="s">
        <v>4894</v>
      </c>
      <c r="K2012" s="1" t="s">
        <v>1265</v>
      </c>
      <c r="L2012" s="1" t="str">
        <f>_xlfn.DISPIMG("ID_FAF7E35467324B77893C982550015BE1",1)</f>
        <v>=DISPIMG("ID_FAF7E35467324B77893C982550015BE1",1)</v>
      </c>
      <c r="M2012" s="7" t="s">
        <v>3544</v>
      </c>
      <c r="N2012" s="8" t="s">
        <v>657</v>
      </c>
      <c r="O2012" s="1" t="s">
        <v>671</v>
      </c>
      <c r="P2012" s="1">
        <v>0</v>
      </c>
      <c r="R2012" s="3" t="s">
        <v>4895</v>
      </c>
    </row>
    <row r="2013" customHeight="1" spans="1:18">
      <c r="A2013" s="1" t="s">
        <v>4896</v>
      </c>
      <c r="B2013" s="3" t="s">
        <v>4897</v>
      </c>
      <c r="C2013" s="4">
        <v>23792703</v>
      </c>
      <c r="D2013" s="5">
        <v>21863027</v>
      </c>
      <c r="E2013" s="4">
        <v>10.1</v>
      </c>
      <c r="F2013" s="5">
        <v>21863027</v>
      </c>
      <c r="G2013" s="5">
        <f>100-100*F2013/C2013</f>
        <v>8.11036896480404</v>
      </c>
      <c r="H2013" s="1">
        <v>82</v>
      </c>
      <c r="I2013" s="6">
        <v>45098</v>
      </c>
      <c r="J2013" s="13" t="s">
        <v>4898</v>
      </c>
      <c r="K2013" s="1" t="s">
        <v>1320</v>
      </c>
      <c r="L2013" s="1" t="str">
        <f>_xlfn.DISPIMG("ID_897900DC675C4077901B272C02E4BAD1",1)</f>
        <v>=DISPIMG("ID_897900DC675C4077901B272C02E4BAD1",1)</v>
      </c>
      <c r="M2013" s="7" t="s">
        <v>3884</v>
      </c>
      <c r="N2013" s="8" t="s">
        <v>737</v>
      </c>
      <c r="O2013" s="1" t="s">
        <v>4590</v>
      </c>
      <c r="P2013" s="1">
        <v>0</v>
      </c>
      <c r="R2013" s="3" t="s">
        <v>4899</v>
      </c>
    </row>
    <row r="2014" hidden="1" customHeight="1" spans="1:19">
      <c r="A2014" s="1" t="s">
        <v>4900</v>
      </c>
      <c r="B2014" s="3" t="s">
        <v>4901</v>
      </c>
      <c r="H2014" s="1">
        <v>20</v>
      </c>
      <c r="I2014" s="6">
        <v>45102</v>
      </c>
      <c r="J2014" s="13" t="s">
        <v>4902</v>
      </c>
      <c r="K2014" s="1" t="s">
        <v>576</v>
      </c>
      <c r="N2014" s="8"/>
      <c r="R2014" s="1"/>
      <c r="S2014" s="1">
        <v>1</v>
      </c>
    </row>
    <row r="2015" hidden="1" customHeight="1" spans="1:19">
      <c r="A2015" s="1" t="s">
        <v>4903</v>
      </c>
      <c r="B2015" s="3" t="s">
        <v>4904</v>
      </c>
      <c r="H2015" s="1">
        <v>5</v>
      </c>
      <c r="I2015" s="6">
        <v>45102</v>
      </c>
      <c r="J2015" s="13" t="s">
        <v>4905</v>
      </c>
      <c r="K2015" s="1" t="s">
        <v>576</v>
      </c>
      <c r="N2015" s="8"/>
      <c r="R2015" s="1"/>
      <c r="S2015" s="1">
        <v>1</v>
      </c>
    </row>
    <row r="2016" hidden="1" customHeight="1" spans="1:19">
      <c r="A2016" s="1" t="s">
        <v>4906</v>
      </c>
      <c r="B2016" s="3" t="s">
        <v>4907</v>
      </c>
      <c r="C2016" s="4">
        <v>1285300</v>
      </c>
      <c r="D2016" s="5">
        <v>1156770</v>
      </c>
      <c r="E2016" s="4">
        <v>10</v>
      </c>
      <c r="F2016" s="5">
        <v>1156770</v>
      </c>
      <c r="G2016" s="5"/>
      <c r="H2016" s="1">
        <v>4</v>
      </c>
      <c r="I2016" s="6">
        <v>45102</v>
      </c>
      <c r="J2016" s="13" t="s">
        <v>4908</v>
      </c>
      <c r="K2016" s="1" t="s">
        <v>1265</v>
      </c>
      <c r="R2016" s="1" t="s">
        <v>4909</v>
      </c>
      <c r="S2016" s="1">
        <v>1</v>
      </c>
    </row>
    <row r="2017" customHeight="1" spans="1:18">
      <c r="A2017" s="1" t="s">
        <v>4910</v>
      </c>
      <c r="B2017" s="3" t="s">
        <v>4911</v>
      </c>
      <c r="C2017" s="4">
        <v>20617253</v>
      </c>
      <c r="D2017" s="5">
        <v>19202149.2</v>
      </c>
      <c r="E2017" s="4">
        <v>1</v>
      </c>
      <c r="F2017" s="5">
        <v>19202149.2</v>
      </c>
      <c r="G2017" s="5">
        <f>100-100*F2017/C2017</f>
        <v>6.86368741752356</v>
      </c>
      <c r="H2017" s="1">
        <v>15</v>
      </c>
      <c r="I2017" s="6">
        <v>45102</v>
      </c>
      <c r="J2017" s="13" t="s">
        <v>4912</v>
      </c>
      <c r="K2017" s="1" t="s">
        <v>562</v>
      </c>
      <c r="L2017" s="1" t="str">
        <f>_xlfn.DISPIMG("ID_C95CCDC60D444FCDBDB0AF13BA893683",1)</f>
        <v>=DISPIMG("ID_C95CCDC60D444FCDBDB0AF13BA893683",1)</v>
      </c>
      <c r="M2017" s="17" t="s">
        <v>4913</v>
      </c>
      <c r="N2017" s="33" t="s">
        <v>4914</v>
      </c>
      <c r="P2017" s="1">
        <v>0</v>
      </c>
      <c r="R2017" s="3" t="s">
        <v>4915</v>
      </c>
    </row>
    <row r="2018" customHeight="1" spans="1:18">
      <c r="A2018" s="1" t="s">
        <v>4916</v>
      </c>
      <c r="B2018" s="3" t="s">
        <v>4917</v>
      </c>
      <c r="C2018" s="4">
        <v>394278958</v>
      </c>
      <c r="D2018" s="5">
        <v>378949120.97</v>
      </c>
      <c r="E2018" s="4">
        <v>4.4</v>
      </c>
      <c r="F2018" s="5">
        <v>378949120.97</v>
      </c>
      <c r="G2018" s="5">
        <f>100-100*F2018/C2018</f>
        <v>3.88806876932043</v>
      </c>
      <c r="H2018" s="1">
        <v>279</v>
      </c>
      <c r="I2018" s="6">
        <v>45102</v>
      </c>
      <c r="J2018" s="13" t="s">
        <v>4918</v>
      </c>
      <c r="K2018" s="1" t="s">
        <v>1320</v>
      </c>
      <c r="L2018" s="1" t="str">
        <f>_xlfn.DISPIMG("ID_4D8A99D06CC14363A307EC93BEE2E16F",1)</f>
        <v>=DISPIMG("ID_4D8A99D06CC14363A307EC93BEE2E16F",1)</v>
      </c>
      <c r="M2018" s="7" t="s">
        <v>3573</v>
      </c>
      <c r="N2018" s="8" t="s">
        <v>644</v>
      </c>
      <c r="O2018" s="1" t="s">
        <v>671</v>
      </c>
      <c r="P2018" s="1">
        <v>0</v>
      </c>
      <c r="R2018" s="3" t="s">
        <v>4919</v>
      </c>
    </row>
    <row r="2019" hidden="1" customHeight="1" spans="1:19">
      <c r="A2019" s="1" t="s">
        <v>4920</v>
      </c>
      <c r="B2019" s="3" t="s">
        <v>4921</v>
      </c>
      <c r="H2019" s="1">
        <v>111</v>
      </c>
      <c r="I2019" s="6">
        <v>45103</v>
      </c>
      <c r="J2019" s="13" t="s">
        <v>4922</v>
      </c>
      <c r="K2019" s="1" t="s">
        <v>1265</v>
      </c>
      <c r="N2019" s="8"/>
      <c r="R2019" s="1"/>
      <c r="S2019" s="1">
        <v>1</v>
      </c>
    </row>
    <row r="2020" hidden="1" customHeight="1" spans="1:19">
      <c r="A2020" s="1" t="s">
        <v>4923</v>
      </c>
      <c r="B2020" s="3" t="s">
        <v>4924</v>
      </c>
      <c r="H2020" s="1">
        <v>9</v>
      </c>
      <c r="I2020" s="6">
        <v>45103</v>
      </c>
      <c r="J2020" s="13" t="s">
        <v>4925</v>
      </c>
      <c r="K2020" s="1" t="s">
        <v>1320</v>
      </c>
      <c r="N2020" s="8"/>
      <c r="R2020" s="1"/>
      <c r="S2020" s="1">
        <v>1</v>
      </c>
    </row>
    <row r="2021" hidden="1" customHeight="1" spans="1:19">
      <c r="A2021" s="1" t="s">
        <v>4926</v>
      </c>
      <c r="B2021" s="3" t="s">
        <v>4927</v>
      </c>
      <c r="H2021" s="1">
        <v>5</v>
      </c>
      <c r="I2021" s="6">
        <v>45103</v>
      </c>
      <c r="J2021" s="13" t="s">
        <v>4928</v>
      </c>
      <c r="K2021" s="1" t="s">
        <v>20</v>
      </c>
      <c r="N2021" s="8"/>
      <c r="R2021" s="1"/>
      <c r="S2021" s="1">
        <v>1</v>
      </c>
    </row>
    <row r="2022" hidden="1" customHeight="1" spans="1:19">
      <c r="A2022" s="1" t="s">
        <v>4929</v>
      </c>
      <c r="B2022" s="3" t="s">
        <v>4930</v>
      </c>
      <c r="H2022" s="1">
        <v>7</v>
      </c>
      <c r="I2022" s="6">
        <v>45103</v>
      </c>
      <c r="J2022" s="13" t="s">
        <v>4931</v>
      </c>
      <c r="K2022" s="1" t="s">
        <v>1265</v>
      </c>
      <c r="N2022" s="8"/>
      <c r="R2022" s="1"/>
      <c r="S2022" s="1">
        <v>1</v>
      </c>
    </row>
    <row r="2023" hidden="1" customHeight="1" spans="1:19">
      <c r="A2023" s="1" t="s">
        <v>4932</v>
      </c>
      <c r="B2023" s="3" t="s">
        <v>4933</v>
      </c>
      <c r="H2023" s="1">
        <v>5</v>
      </c>
      <c r="I2023" s="6">
        <v>45103</v>
      </c>
      <c r="J2023" s="13" t="s">
        <v>4934</v>
      </c>
      <c r="K2023" s="1" t="s">
        <v>1320</v>
      </c>
      <c r="N2023" s="8"/>
      <c r="R2023" s="1"/>
      <c r="S2023" s="1">
        <v>1</v>
      </c>
    </row>
    <row r="2024" hidden="1" customHeight="1" spans="1:19">
      <c r="A2024" s="1" t="s">
        <v>4935</v>
      </c>
      <c r="B2024" s="3" t="s">
        <v>4936</v>
      </c>
      <c r="H2024" s="1">
        <v>5</v>
      </c>
      <c r="I2024" s="6">
        <v>45103</v>
      </c>
      <c r="J2024" s="13" t="s">
        <v>4937</v>
      </c>
      <c r="K2024" s="1" t="s">
        <v>1265</v>
      </c>
      <c r="N2024" s="8"/>
      <c r="R2024" s="1"/>
      <c r="S2024" s="1">
        <v>1</v>
      </c>
    </row>
    <row r="2025" hidden="1" customHeight="1" spans="1:19">
      <c r="A2025" s="1" t="s">
        <v>4938</v>
      </c>
      <c r="B2025" s="3" t="s">
        <v>4939</v>
      </c>
      <c r="H2025" s="1">
        <v>4</v>
      </c>
      <c r="I2025" s="6">
        <v>45103</v>
      </c>
      <c r="J2025" s="13" t="s">
        <v>4940</v>
      </c>
      <c r="K2025" s="1" t="s">
        <v>1320</v>
      </c>
      <c r="N2025" s="8"/>
      <c r="R2025" s="1"/>
      <c r="S2025" s="1">
        <v>1</v>
      </c>
    </row>
    <row r="2026" hidden="1" customHeight="1" spans="1:19">
      <c r="A2026" s="1" t="s">
        <v>4941</v>
      </c>
      <c r="B2026" s="3" t="s">
        <v>4942</v>
      </c>
      <c r="C2026" s="4">
        <v>965700</v>
      </c>
      <c r="D2026" s="5">
        <v>965700</v>
      </c>
      <c r="F2026" s="5">
        <v>965700</v>
      </c>
      <c r="H2026" s="1">
        <v>4</v>
      </c>
      <c r="I2026" s="6">
        <v>45103</v>
      </c>
      <c r="J2026" s="13" t="s">
        <v>4943</v>
      </c>
      <c r="K2026" s="1" t="s">
        <v>1265</v>
      </c>
      <c r="N2026" s="8"/>
      <c r="R2026" s="1"/>
      <c r="S2026" s="1">
        <v>1</v>
      </c>
    </row>
    <row r="2027" hidden="1" customHeight="1" spans="1:19">
      <c r="A2027" s="1" t="s">
        <v>4944</v>
      </c>
      <c r="B2027" s="3" t="s">
        <v>4945</v>
      </c>
      <c r="H2027" s="1">
        <v>0</v>
      </c>
      <c r="I2027" s="6">
        <v>45103</v>
      </c>
      <c r="J2027" s="13" t="s">
        <v>4946</v>
      </c>
      <c r="K2027" s="1" t="s">
        <v>562</v>
      </c>
      <c r="N2027" s="8"/>
      <c r="R2027" s="1"/>
      <c r="S2027" s="1">
        <v>1</v>
      </c>
    </row>
    <row r="2028" hidden="1" customHeight="1" spans="1:19">
      <c r="A2028" s="1" t="s">
        <v>4947</v>
      </c>
      <c r="B2028" s="3" t="s">
        <v>4948</v>
      </c>
      <c r="H2028" s="1">
        <v>51</v>
      </c>
      <c r="I2028" s="6">
        <v>45103</v>
      </c>
      <c r="J2028" s="13" t="s">
        <v>4949</v>
      </c>
      <c r="K2028" s="1" t="s">
        <v>1265</v>
      </c>
      <c r="N2028" s="8"/>
      <c r="R2028" s="1"/>
      <c r="S2028" s="1">
        <v>1</v>
      </c>
    </row>
    <row r="2029" hidden="1" customHeight="1" spans="1:19">
      <c r="A2029" s="1" t="s">
        <v>4950</v>
      </c>
      <c r="B2029" s="3" t="s">
        <v>4951</v>
      </c>
      <c r="H2029" s="1">
        <v>48</v>
      </c>
      <c r="I2029" s="6">
        <v>45103</v>
      </c>
      <c r="J2029" s="13" t="s">
        <v>4952</v>
      </c>
      <c r="K2029" s="1" t="s">
        <v>1265</v>
      </c>
      <c r="N2029" s="8"/>
      <c r="R2029" s="1"/>
      <c r="S2029" s="1">
        <v>1</v>
      </c>
    </row>
    <row r="2030" hidden="1" customHeight="1" spans="1:19">
      <c r="A2030" s="1" t="s">
        <v>4953</v>
      </c>
      <c r="B2030" s="3" t="s">
        <v>4954</v>
      </c>
      <c r="H2030" s="1">
        <v>48</v>
      </c>
      <c r="I2030" s="6">
        <v>45103</v>
      </c>
      <c r="J2030" s="13" t="s">
        <v>4955</v>
      </c>
      <c r="K2030" s="1" t="s">
        <v>1265</v>
      </c>
      <c r="N2030" s="8"/>
      <c r="R2030" s="1"/>
      <c r="S2030" s="1">
        <v>1</v>
      </c>
    </row>
    <row r="2031" customHeight="1" spans="1:18">
      <c r="A2031" s="1" t="s">
        <v>4956</v>
      </c>
      <c r="B2031" s="3" t="s">
        <v>4957</v>
      </c>
      <c r="C2031" s="4">
        <v>7935908</v>
      </c>
      <c r="D2031" s="5">
        <v>7425454.51</v>
      </c>
      <c r="E2031" s="4">
        <v>8.3</v>
      </c>
      <c r="F2031" s="5">
        <v>7425454.51</v>
      </c>
      <c r="G2031" s="5">
        <f>100-100*F2031/C2031</f>
        <v>6.43220019687728</v>
      </c>
      <c r="H2031" s="1">
        <v>162</v>
      </c>
      <c r="I2031" s="6">
        <v>45103</v>
      </c>
      <c r="J2031" s="13" t="s">
        <v>4958</v>
      </c>
      <c r="K2031" s="1" t="s">
        <v>1265</v>
      </c>
      <c r="L2031" s="1" t="str">
        <f>_xlfn.DISPIMG("ID_9F19D52AE9FB4F45A4A36F0FA679F5AE",1)</f>
        <v>=DISPIMG("ID_9F19D52AE9FB4F45A4A36F0FA679F5AE",1)</v>
      </c>
      <c r="M2031" s="7" t="s">
        <v>3544</v>
      </c>
      <c r="N2031" s="20" t="s">
        <v>657</v>
      </c>
      <c r="O2031" s="9" t="s">
        <v>645</v>
      </c>
      <c r="P2031" s="9">
        <v>0</v>
      </c>
      <c r="Q2031" s="9"/>
      <c r="R2031" s="3" t="s">
        <v>4959</v>
      </c>
    </row>
    <row r="2032" customHeight="1" spans="1:18">
      <c r="A2032" s="1" t="s">
        <v>4960</v>
      </c>
      <c r="B2032" s="3" t="s">
        <v>4961</v>
      </c>
      <c r="C2032" s="4">
        <v>5871777</v>
      </c>
      <c r="D2032" s="5">
        <v>5511038.25</v>
      </c>
      <c r="E2032" s="4">
        <v>6.2</v>
      </c>
      <c r="F2032" s="5">
        <v>5511038.25</v>
      </c>
      <c r="G2032" s="5">
        <f>100-100*F2032/C2032</f>
        <v>6.14360439778282</v>
      </c>
      <c r="H2032" s="1">
        <v>77</v>
      </c>
      <c r="I2032" s="6">
        <v>45103</v>
      </c>
      <c r="J2032" s="13" t="s">
        <v>4962</v>
      </c>
      <c r="K2032" s="1" t="s">
        <v>1265</v>
      </c>
      <c r="L2032" s="1" t="str">
        <f>_xlfn.DISPIMG("ID_34F17A0EEACD48FAB0B946C48E1FFEBB",1)</f>
        <v>=DISPIMG("ID_34F17A0EEACD48FAB0B946C48E1FFEBB",1)</v>
      </c>
      <c r="M2032" s="7" t="s">
        <v>3544</v>
      </c>
      <c r="N2032" s="20" t="s">
        <v>657</v>
      </c>
      <c r="O2032" s="9" t="s">
        <v>645</v>
      </c>
      <c r="P2032" s="9">
        <v>0</v>
      </c>
      <c r="Q2032" s="9"/>
      <c r="R2032" s="3" t="s">
        <v>4963</v>
      </c>
    </row>
    <row r="2033" customHeight="1" spans="1:18">
      <c r="A2033" s="1" t="s">
        <v>4964</v>
      </c>
      <c r="B2033" s="3" t="s">
        <v>4965</v>
      </c>
      <c r="C2033" s="4">
        <v>9240793</v>
      </c>
      <c r="D2033" s="5">
        <v>8668481.46</v>
      </c>
      <c r="E2033" s="4">
        <v>6.5</v>
      </c>
      <c r="F2033" s="5">
        <v>8668481.46</v>
      </c>
      <c r="G2033" s="5">
        <f>100-100*F2033/C2033</f>
        <v>6.19331630954181</v>
      </c>
      <c r="H2033" s="1">
        <v>279</v>
      </c>
      <c r="I2033" s="6">
        <v>45103</v>
      </c>
      <c r="J2033" s="13" t="s">
        <v>4966</v>
      </c>
      <c r="K2033" s="1" t="s">
        <v>1265</v>
      </c>
      <c r="L2033" s="1" t="str">
        <f>_xlfn.DISPIMG("ID_4363657A79664FD880388E8E7774AC74",1)</f>
        <v>=DISPIMG("ID_4363657A79664FD880388E8E7774AC74",1)</v>
      </c>
      <c r="M2033" s="7" t="s">
        <v>3544</v>
      </c>
      <c r="N2033" s="20" t="s">
        <v>657</v>
      </c>
      <c r="O2033" s="9" t="s">
        <v>645</v>
      </c>
      <c r="P2033" s="9">
        <v>0</v>
      </c>
      <c r="Q2033" s="9"/>
      <c r="R2033" s="3" t="s">
        <v>4967</v>
      </c>
    </row>
    <row r="2034" hidden="1" customHeight="1" spans="1:19">
      <c r="A2034" s="1" t="s">
        <v>4968</v>
      </c>
      <c r="B2034" s="3" t="s">
        <v>4969</v>
      </c>
      <c r="H2034" s="1">
        <v>4</v>
      </c>
      <c r="I2034" s="6">
        <v>45104</v>
      </c>
      <c r="J2034" s="13" t="s">
        <v>4970</v>
      </c>
      <c r="K2034" s="1" t="s">
        <v>3540</v>
      </c>
      <c r="N2034" s="8"/>
      <c r="R2034" s="1"/>
      <c r="S2034" s="1">
        <v>1</v>
      </c>
    </row>
    <row r="2035" hidden="1" customHeight="1" spans="1:19">
      <c r="A2035" s="1" t="s">
        <v>4971</v>
      </c>
      <c r="B2035" s="3" t="s">
        <v>4972</v>
      </c>
      <c r="H2035" s="1">
        <v>11</v>
      </c>
      <c r="I2035" s="6">
        <v>45104</v>
      </c>
      <c r="J2035" s="13" t="s">
        <v>4973</v>
      </c>
      <c r="K2035" s="1" t="s">
        <v>502</v>
      </c>
      <c r="N2035" s="8"/>
      <c r="R2035" s="1"/>
      <c r="S2035" s="1">
        <v>1</v>
      </c>
    </row>
    <row r="2036" hidden="1" customHeight="1" spans="1:19">
      <c r="A2036" s="1" t="s">
        <v>4974</v>
      </c>
      <c r="B2036" s="3" t="s">
        <v>4975</v>
      </c>
      <c r="H2036" s="1">
        <v>4</v>
      </c>
      <c r="I2036" s="6">
        <v>45104</v>
      </c>
      <c r="J2036" s="13" t="s">
        <v>4976</v>
      </c>
      <c r="K2036" s="1" t="s">
        <v>1265</v>
      </c>
      <c r="N2036" s="8"/>
      <c r="R2036" s="1"/>
      <c r="S2036" s="1">
        <v>1</v>
      </c>
    </row>
    <row r="2037" hidden="1" customHeight="1" spans="1:19">
      <c r="A2037" s="1" t="s">
        <v>4977</v>
      </c>
      <c r="B2037" s="3" t="s">
        <v>4978</v>
      </c>
      <c r="H2037" s="1">
        <v>6</v>
      </c>
      <c r="I2037" s="6">
        <v>45104</v>
      </c>
      <c r="J2037" s="13" t="s">
        <v>4979</v>
      </c>
      <c r="K2037" s="1" t="s">
        <v>1320</v>
      </c>
      <c r="N2037" s="8"/>
      <c r="R2037" s="1"/>
      <c r="S2037" s="1">
        <v>1</v>
      </c>
    </row>
    <row r="2038" customHeight="1" spans="1:18">
      <c r="A2038" s="1" t="s">
        <v>4980</v>
      </c>
      <c r="B2038" s="3" t="s">
        <v>4981</v>
      </c>
      <c r="C2038" s="4">
        <v>19845800</v>
      </c>
      <c r="D2038" s="5">
        <v>14934890.82</v>
      </c>
      <c r="E2038" s="4">
        <v>1</v>
      </c>
      <c r="F2038" s="5">
        <v>14934890.82</v>
      </c>
      <c r="G2038" s="5">
        <f>100-100*F2038/C2038</f>
        <v>24.7453324129035</v>
      </c>
      <c r="H2038" s="1">
        <v>122</v>
      </c>
      <c r="I2038" s="6">
        <v>45104</v>
      </c>
      <c r="J2038" s="13" t="s">
        <v>4982</v>
      </c>
      <c r="K2038" s="1" t="s">
        <v>562</v>
      </c>
      <c r="L2038" s="1" t="str">
        <f>_xlfn.DISPIMG("ID_ACF81FC80F524560B35FDD338A4F4E53",1)</f>
        <v>=DISPIMG("ID_ACF81FC80F524560B35FDD338A4F4E53",1)</v>
      </c>
      <c r="M2038" s="17" t="s">
        <v>4983</v>
      </c>
      <c r="N2038" s="8" t="s">
        <v>666</v>
      </c>
      <c r="O2038" s="1" t="s">
        <v>4322</v>
      </c>
      <c r="P2038" s="1">
        <v>0</v>
      </c>
      <c r="R2038" s="3" t="s">
        <v>4984</v>
      </c>
    </row>
    <row r="2039" hidden="1" customHeight="1" spans="1:19">
      <c r="A2039" s="1" t="s">
        <v>4985</v>
      </c>
      <c r="B2039" s="3" t="s">
        <v>4986</v>
      </c>
      <c r="H2039" s="1">
        <v>8</v>
      </c>
      <c r="I2039" s="6">
        <v>45105</v>
      </c>
      <c r="J2039" s="13" t="s">
        <v>4987</v>
      </c>
      <c r="K2039" s="1" t="s">
        <v>502</v>
      </c>
      <c r="N2039" s="8"/>
      <c r="R2039" s="1"/>
      <c r="S2039" s="1">
        <v>1</v>
      </c>
    </row>
    <row r="2040" hidden="1" customHeight="1" spans="1:19">
      <c r="A2040" s="1" t="s">
        <v>4988</v>
      </c>
      <c r="B2040" s="3" t="s">
        <v>4989</v>
      </c>
      <c r="C2040" s="4">
        <v>13289400.16</v>
      </c>
      <c r="D2040" s="5">
        <v>13289400.16</v>
      </c>
      <c r="F2040" s="5">
        <v>13289400.16</v>
      </c>
      <c r="H2040" s="1">
        <v>14</v>
      </c>
      <c r="I2040" s="6">
        <v>45105</v>
      </c>
      <c r="J2040" s="13" t="s">
        <v>4990</v>
      </c>
      <c r="K2040" s="1" t="s">
        <v>562</v>
      </c>
      <c r="N2040" s="8"/>
      <c r="R2040" s="1"/>
      <c r="S2040" s="1">
        <v>1</v>
      </c>
    </row>
    <row r="2041" hidden="1" customHeight="1" spans="1:19">
      <c r="A2041" s="1" t="s">
        <v>4991</v>
      </c>
      <c r="B2041" s="3" t="s">
        <v>4992</v>
      </c>
      <c r="H2041" s="1">
        <v>77</v>
      </c>
      <c r="I2041" s="6">
        <v>45105</v>
      </c>
      <c r="J2041" s="13" t="s">
        <v>4993</v>
      </c>
      <c r="K2041" s="1" t="s">
        <v>1265</v>
      </c>
      <c r="N2041" s="8"/>
      <c r="R2041" s="1"/>
      <c r="S2041" s="1">
        <v>1</v>
      </c>
    </row>
    <row r="2042" hidden="1" customHeight="1" spans="1:19">
      <c r="A2042" s="1" t="s">
        <v>4994</v>
      </c>
      <c r="B2042" s="3" t="s">
        <v>4995</v>
      </c>
      <c r="H2042" s="1">
        <v>4</v>
      </c>
      <c r="I2042" s="6">
        <v>45105</v>
      </c>
      <c r="J2042" s="13" t="s">
        <v>4996</v>
      </c>
      <c r="K2042" s="1" t="s">
        <v>502</v>
      </c>
      <c r="N2042" s="8"/>
      <c r="R2042" s="1"/>
      <c r="S2042" s="1">
        <v>1</v>
      </c>
    </row>
    <row r="2043" hidden="1" customHeight="1" spans="1:19">
      <c r="A2043" s="1" t="s">
        <v>4997</v>
      </c>
      <c r="B2043" s="3" t="s">
        <v>4998</v>
      </c>
      <c r="C2043" s="4">
        <v>5155150</v>
      </c>
      <c r="D2043" s="5">
        <v>5155150</v>
      </c>
      <c r="F2043" s="5">
        <v>5155150</v>
      </c>
      <c r="H2043" s="1">
        <v>4</v>
      </c>
      <c r="I2043" s="6">
        <v>45105</v>
      </c>
      <c r="J2043" s="13" t="s">
        <v>4999</v>
      </c>
      <c r="K2043" s="1" t="s">
        <v>1320</v>
      </c>
      <c r="N2043" s="8"/>
      <c r="R2043" s="1"/>
      <c r="S2043" s="1">
        <v>1</v>
      </c>
    </row>
    <row r="2044" customHeight="1" spans="1:18">
      <c r="A2044" s="1" t="s">
        <v>5000</v>
      </c>
      <c r="B2044" s="3" t="s">
        <v>5001</v>
      </c>
      <c r="C2044" s="4">
        <v>17141622</v>
      </c>
      <c r="D2044" s="5">
        <v>15598876.02</v>
      </c>
      <c r="E2044" s="4">
        <v>9</v>
      </c>
      <c r="F2044" s="5">
        <v>15598876.02</v>
      </c>
      <c r="G2044" s="5">
        <f>100-100*F2044/C2044</f>
        <v>9</v>
      </c>
      <c r="H2044" s="1">
        <v>243</v>
      </c>
      <c r="I2044" s="6">
        <v>45105</v>
      </c>
      <c r="J2044" s="13" t="s">
        <v>5002</v>
      </c>
      <c r="K2044" s="1" t="s">
        <v>502</v>
      </c>
      <c r="L2044" s="1" t="str">
        <f>_xlfn.DISPIMG("ID_798D6D6A505440E3BD0F3E89362A726E",1)</f>
        <v>=DISPIMG("ID_798D6D6A505440E3BD0F3E89362A726E",1)</v>
      </c>
      <c r="M2044" s="7" t="s">
        <v>3544</v>
      </c>
      <c r="N2044" s="20" t="s">
        <v>657</v>
      </c>
      <c r="O2044" s="9" t="s">
        <v>645</v>
      </c>
      <c r="P2044" s="9">
        <v>0</v>
      </c>
      <c r="Q2044" s="9"/>
      <c r="R2044" s="3" t="s">
        <v>5003</v>
      </c>
    </row>
    <row r="2045" customHeight="1" spans="1:18">
      <c r="A2045" s="1" t="s">
        <v>5004</v>
      </c>
      <c r="B2045" s="3" t="s">
        <v>5005</v>
      </c>
      <c r="C2045" s="4">
        <v>34730239</v>
      </c>
      <c r="D2045" s="5">
        <v>32994861.22</v>
      </c>
      <c r="E2045" s="4">
        <v>5.6</v>
      </c>
      <c r="F2045" s="5">
        <v>32994861.22</v>
      </c>
      <c r="G2045" s="5">
        <f>100-100*F2045/C2045</f>
        <v>4.99673434438502</v>
      </c>
      <c r="H2045" s="1">
        <v>185</v>
      </c>
      <c r="I2045" s="6">
        <v>45105</v>
      </c>
      <c r="J2045" s="13" t="s">
        <v>5006</v>
      </c>
      <c r="K2045" s="1" t="s">
        <v>1320</v>
      </c>
      <c r="L2045" s="1" t="str">
        <f>_xlfn.DISPIMG("ID_4D8A99D06CC14363A307EC93BEE2E16F",1)</f>
        <v>=DISPIMG("ID_4D8A99D06CC14363A307EC93BEE2E16F",1)</v>
      </c>
      <c r="M2045" s="7" t="s">
        <v>3573</v>
      </c>
      <c r="N2045" s="8" t="s">
        <v>644</v>
      </c>
      <c r="O2045" s="9" t="s">
        <v>645</v>
      </c>
      <c r="P2045" s="9">
        <v>0</v>
      </c>
      <c r="Q2045" s="9"/>
      <c r="R2045" s="3" t="s">
        <v>5007</v>
      </c>
    </row>
    <row r="2046" customHeight="1" spans="1:18">
      <c r="A2046" s="1" t="s">
        <v>5008</v>
      </c>
      <c r="B2046" s="3" t="s">
        <v>5009</v>
      </c>
      <c r="C2046" s="4">
        <v>6527104</v>
      </c>
      <c r="D2046" s="5">
        <v>6253581.05</v>
      </c>
      <c r="E2046" s="4">
        <v>4.6</v>
      </c>
      <c r="F2046" s="5">
        <v>6253581.05</v>
      </c>
      <c r="G2046" s="5">
        <f>100-100*F2046/C2046</f>
        <v>4.1905713468025</v>
      </c>
      <c r="H2046" s="1">
        <v>47</v>
      </c>
      <c r="I2046" s="6">
        <v>45105</v>
      </c>
      <c r="J2046" s="13" t="s">
        <v>5010</v>
      </c>
      <c r="K2046" s="1" t="s">
        <v>1320</v>
      </c>
      <c r="L2046" s="1" t="str">
        <f>_xlfn.DISPIMG("ID_4D8A99D06CC14363A307EC93BEE2E16F",1)</f>
        <v>=DISPIMG("ID_4D8A99D06CC14363A307EC93BEE2E16F",1)</v>
      </c>
      <c r="M2046" s="7" t="s">
        <v>3573</v>
      </c>
      <c r="N2046" s="8" t="s">
        <v>644</v>
      </c>
      <c r="O2046" s="9" t="s">
        <v>645</v>
      </c>
      <c r="P2046" s="9">
        <v>0</v>
      </c>
      <c r="Q2046" s="9"/>
      <c r="R2046" s="3" t="s">
        <v>5011</v>
      </c>
    </row>
    <row r="2047" hidden="1" customHeight="1" spans="1:19">
      <c r="A2047" s="1" t="s">
        <v>5012</v>
      </c>
      <c r="B2047" s="3" t="s">
        <v>5013</v>
      </c>
      <c r="H2047" s="1">
        <v>4</v>
      </c>
      <c r="I2047" s="6">
        <v>45107</v>
      </c>
      <c r="J2047" s="13" t="s">
        <v>5014</v>
      </c>
      <c r="K2047" s="1" t="s">
        <v>2593</v>
      </c>
      <c r="N2047" s="8"/>
      <c r="R2047" s="1"/>
      <c r="S2047" s="1">
        <v>1</v>
      </c>
    </row>
    <row r="2048" hidden="1" customHeight="1" spans="1:19">
      <c r="A2048" s="1" t="s">
        <v>5015</v>
      </c>
      <c r="B2048" s="3" t="s">
        <v>5016</v>
      </c>
      <c r="H2048" s="1">
        <v>0</v>
      </c>
      <c r="I2048" s="6">
        <v>45107</v>
      </c>
      <c r="J2048" s="13" t="s">
        <v>5017</v>
      </c>
      <c r="K2048" s="1" t="s">
        <v>1320</v>
      </c>
      <c r="N2048" s="8"/>
      <c r="R2048" s="1"/>
      <c r="S2048" s="1">
        <v>1</v>
      </c>
    </row>
    <row r="2049" hidden="1" customHeight="1" spans="1:19">
      <c r="A2049" s="1" t="s">
        <v>5018</v>
      </c>
      <c r="B2049" s="3" t="s">
        <v>5019</v>
      </c>
      <c r="C2049" s="4">
        <v>301283136.14</v>
      </c>
      <c r="D2049" s="5">
        <v>301283136.14</v>
      </c>
      <c r="F2049" s="5">
        <v>301283136.14</v>
      </c>
      <c r="H2049" s="1">
        <v>9</v>
      </c>
      <c r="I2049" s="6">
        <v>45107</v>
      </c>
      <c r="J2049" s="13" t="s">
        <v>5020</v>
      </c>
      <c r="K2049" s="1" t="s">
        <v>2593</v>
      </c>
      <c r="N2049" s="8"/>
      <c r="R2049" s="1"/>
      <c r="S2049" s="1">
        <v>1</v>
      </c>
    </row>
    <row r="2050" hidden="1" customHeight="1" spans="1:19">
      <c r="A2050" s="1" t="s">
        <v>5018</v>
      </c>
      <c r="B2050" s="3" t="s">
        <v>5021</v>
      </c>
      <c r="C2050" s="4">
        <v>6262408</v>
      </c>
      <c r="D2050" s="5">
        <v>6262408</v>
      </c>
      <c r="F2050" s="5">
        <v>6262408</v>
      </c>
      <c r="H2050" s="1">
        <v>8</v>
      </c>
      <c r="I2050" s="6">
        <v>45107</v>
      </c>
      <c r="J2050" s="13" t="s">
        <v>5022</v>
      </c>
      <c r="K2050" s="1" t="s">
        <v>2593</v>
      </c>
      <c r="N2050" s="8"/>
      <c r="R2050" s="1"/>
      <c r="S2050" s="1">
        <v>1</v>
      </c>
    </row>
    <row r="2051" customHeight="1" spans="1:18">
      <c r="A2051" s="1" t="s">
        <v>5023</v>
      </c>
      <c r="B2051" s="3" t="s">
        <v>5024</v>
      </c>
      <c r="C2051" s="4">
        <v>23344469</v>
      </c>
      <c r="D2051" s="5">
        <v>21525106.14</v>
      </c>
      <c r="E2051" s="4">
        <v>8.5</v>
      </c>
      <c r="F2051" s="5">
        <v>21525106.14</v>
      </c>
      <c r="G2051" s="5">
        <f>100-100*F2051/C2051</f>
        <v>7.79354998393838</v>
      </c>
      <c r="H2051" s="1">
        <v>187</v>
      </c>
      <c r="I2051" s="6">
        <v>45107</v>
      </c>
      <c r="J2051" s="13" t="s">
        <v>5025</v>
      </c>
      <c r="K2051" s="1" t="s">
        <v>1320</v>
      </c>
      <c r="L2051" s="1" t="str">
        <f>_xlfn.DISPIMG("ID_4D8A99D06CC14363A307EC93BEE2E16F",1)</f>
        <v>=DISPIMG("ID_4D8A99D06CC14363A307EC93BEE2E16F",1)</v>
      </c>
      <c r="M2051" s="7" t="s">
        <v>3573</v>
      </c>
      <c r="N2051" s="8" t="s">
        <v>644</v>
      </c>
      <c r="O2051" s="9" t="s">
        <v>645</v>
      </c>
      <c r="P2051" s="9">
        <v>0</v>
      </c>
      <c r="Q2051" s="9"/>
      <c r="R2051" s="3" t="s">
        <v>5026</v>
      </c>
    </row>
    <row r="2052" hidden="1" customHeight="1" spans="1:19">
      <c r="A2052" s="1" t="s">
        <v>5027</v>
      </c>
      <c r="B2052" s="3" t="s">
        <v>5028</v>
      </c>
      <c r="H2052" s="1">
        <v>7</v>
      </c>
      <c r="I2052" s="6">
        <v>45110</v>
      </c>
      <c r="J2052" s="13" t="s">
        <v>5029</v>
      </c>
      <c r="K2052" s="1" t="s">
        <v>20</v>
      </c>
      <c r="N2052" s="8"/>
      <c r="R2052" s="1"/>
      <c r="S2052" s="1">
        <v>1</v>
      </c>
    </row>
    <row r="2053" hidden="1" customHeight="1" spans="1:19">
      <c r="A2053" s="1" t="s">
        <v>5030</v>
      </c>
      <c r="B2053" s="3" t="s">
        <v>5031</v>
      </c>
      <c r="H2053" s="1">
        <v>0</v>
      </c>
      <c r="I2053" s="6">
        <v>45110</v>
      </c>
      <c r="J2053" s="13" t="s">
        <v>5032</v>
      </c>
      <c r="K2053" s="1" t="s">
        <v>1265</v>
      </c>
      <c r="N2053" s="8"/>
      <c r="R2053" s="1"/>
      <c r="S2053" s="1">
        <v>1</v>
      </c>
    </row>
    <row r="2054" hidden="1" customHeight="1" spans="1:19">
      <c r="A2054" s="1" t="s">
        <v>5033</v>
      </c>
      <c r="B2054" s="3" t="s">
        <v>5034</v>
      </c>
      <c r="H2054" s="1">
        <v>9</v>
      </c>
      <c r="I2054" s="6">
        <v>45110</v>
      </c>
      <c r="J2054" s="13" t="s">
        <v>5035</v>
      </c>
      <c r="K2054" s="1" t="s">
        <v>576</v>
      </c>
      <c r="N2054" s="8"/>
      <c r="R2054" s="1"/>
      <c r="S2054" s="1">
        <v>1</v>
      </c>
    </row>
    <row r="2055" customHeight="1" spans="1:18">
      <c r="A2055" s="1" t="s">
        <v>5036</v>
      </c>
      <c r="B2055" s="3" t="s">
        <v>5037</v>
      </c>
      <c r="C2055" s="4">
        <v>17062433</v>
      </c>
      <c r="D2055" s="5">
        <v>15991610</v>
      </c>
      <c r="E2055" s="4">
        <v>6.7</v>
      </c>
      <c r="F2055" s="5">
        <v>15991610</v>
      </c>
      <c r="G2055" s="5">
        <f>100-100*F2055/C2055</f>
        <v>6.2759103581535</v>
      </c>
      <c r="H2055" s="1">
        <v>63</v>
      </c>
      <c r="I2055" s="6">
        <v>45110</v>
      </c>
      <c r="J2055" s="13" t="s">
        <v>5038</v>
      </c>
      <c r="K2055" s="1" t="s">
        <v>1265</v>
      </c>
      <c r="L2055" s="1" t="str">
        <f>_xlfn.DISPIMG("ID_798D6D6A505440E3BD0F3E89362A726E",1)</f>
        <v>=DISPIMG("ID_798D6D6A505440E3BD0F3E89362A726E",1)</v>
      </c>
      <c r="M2055" s="7" t="s">
        <v>3544</v>
      </c>
      <c r="N2055" s="8" t="s">
        <v>5039</v>
      </c>
      <c r="O2055" s="1" t="s">
        <v>5040</v>
      </c>
      <c r="P2055" s="1">
        <v>1</v>
      </c>
      <c r="R2055" s="3" t="s">
        <v>5041</v>
      </c>
    </row>
    <row r="2056" customHeight="1" spans="1:18">
      <c r="A2056" s="1" t="s">
        <v>5042</v>
      </c>
      <c r="B2056" s="3" t="s">
        <v>5043</v>
      </c>
      <c r="C2056" s="4">
        <v>13829795</v>
      </c>
      <c r="D2056" s="5">
        <v>13242592.44</v>
      </c>
      <c r="E2056" s="4">
        <v>2</v>
      </c>
      <c r="F2056" s="5">
        <v>13242592.44</v>
      </c>
      <c r="G2056" s="5">
        <f>100-100*F2056/C2056</f>
        <v>4.24592381882739</v>
      </c>
      <c r="H2056" s="1">
        <v>3</v>
      </c>
      <c r="I2056" s="6">
        <v>45110</v>
      </c>
      <c r="J2056" s="13" t="s">
        <v>5044</v>
      </c>
      <c r="K2056" s="1" t="s">
        <v>562</v>
      </c>
      <c r="L2056" s="1" t="str">
        <f>_xlfn.DISPIMG("ID_C95CCDC60D444FCDBDB0AF13BA893683",1)</f>
        <v>=DISPIMG("ID_C95CCDC60D444FCDBDB0AF13BA893683",1)</v>
      </c>
      <c r="M2056" s="17" t="s">
        <v>4913</v>
      </c>
      <c r="N2056" s="23" t="s">
        <v>4719</v>
      </c>
      <c r="P2056" s="1">
        <v>0</v>
      </c>
      <c r="R2056" s="3" t="s">
        <v>5045</v>
      </c>
    </row>
    <row r="2057" hidden="1" customHeight="1" spans="1:19">
      <c r="A2057" s="1" t="s">
        <v>5046</v>
      </c>
      <c r="B2057" s="3" t="s">
        <v>5047</v>
      </c>
      <c r="H2057" s="1">
        <v>7</v>
      </c>
      <c r="I2057" s="6">
        <v>45111</v>
      </c>
      <c r="J2057" s="13" t="s">
        <v>5048</v>
      </c>
      <c r="K2057" s="1" t="s">
        <v>1320</v>
      </c>
      <c r="N2057" s="8"/>
      <c r="R2057" s="1"/>
      <c r="S2057" s="1">
        <v>1</v>
      </c>
    </row>
    <row r="2058" hidden="1" customHeight="1" spans="1:19">
      <c r="A2058" s="1" t="s">
        <v>5049</v>
      </c>
      <c r="B2058" s="3" t="s">
        <v>5050</v>
      </c>
      <c r="H2058" s="1">
        <v>7</v>
      </c>
      <c r="I2058" s="6">
        <v>45111</v>
      </c>
      <c r="J2058" s="13" t="s">
        <v>5051</v>
      </c>
      <c r="K2058" s="1" t="s">
        <v>1320</v>
      </c>
      <c r="N2058" s="8"/>
      <c r="R2058" s="1"/>
      <c r="S2058" s="1">
        <v>1</v>
      </c>
    </row>
    <row r="2059" hidden="1" customHeight="1" spans="1:19">
      <c r="A2059" s="1" t="s">
        <v>5052</v>
      </c>
      <c r="B2059" s="3" t="s">
        <v>5053</v>
      </c>
      <c r="H2059" s="1">
        <v>13</v>
      </c>
      <c r="I2059" s="6">
        <v>45111</v>
      </c>
      <c r="J2059" s="13" t="s">
        <v>5054</v>
      </c>
      <c r="K2059" s="1" t="s">
        <v>1265</v>
      </c>
      <c r="N2059" s="8"/>
      <c r="R2059" s="1"/>
      <c r="S2059" s="1">
        <v>1</v>
      </c>
    </row>
    <row r="2060" customHeight="1" spans="1:18">
      <c r="A2060" s="1" t="s">
        <v>5055</v>
      </c>
      <c r="B2060" s="3" t="s">
        <v>5056</v>
      </c>
      <c r="C2060" s="4">
        <v>5889605</v>
      </c>
      <c r="D2060" s="5">
        <v>5483222.26</v>
      </c>
      <c r="E2060" s="4">
        <v>6.9</v>
      </c>
      <c r="F2060" s="5">
        <v>5483222.26</v>
      </c>
      <c r="G2060" s="5">
        <f>100-100*F2060/C2060</f>
        <v>6.89999991510466</v>
      </c>
      <c r="H2060" s="1">
        <v>140</v>
      </c>
      <c r="I2060" s="6">
        <v>45111</v>
      </c>
      <c r="J2060" s="13" t="s">
        <v>5057</v>
      </c>
      <c r="K2060" s="1" t="s">
        <v>1265</v>
      </c>
      <c r="L2060" s="1" t="str">
        <f>_xlfn.DISPIMG("ID_7C6692DFD0BD42FAA95A6D46686087CE",1)</f>
        <v>=DISPIMG("ID_7C6692DFD0BD42FAA95A6D46686087CE",1)</v>
      </c>
      <c r="M2060" s="7" t="s">
        <v>3544</v>
      </c>
      <c r="N2060" s="20" t="s">
        <v>657</v>
      </c>
      <c r="O2060" s="9" t="s">
        <v>645</v>
      </c>
      <c r="P2060" s="9">
        <v>0</v>
      </c>
      <c r="Q2060" s="9"/>
      <c r="R2060" s="3" t="s">
        <v>5058</v>
      </c>
    </row>
    <row r="2061" hidden="1" customHeight="1" spans="1:19">
      <c r="A2061" s="1" t="s">
        <v>5059</v>
      </c>
      <c r="B2061" s="3" t="s">
        <v>5060</v>
      </c>
      <c r="H2061" s="1">
        <v>3</v>
      </c>
      <c r="I2061" s="6">
        <v>45112</v>
      </c>
      <c r="J2061" s="13" t="s">
        <v>5061</v>
      </c>
      <c r="K2061" s="1" t="s">
        <v>502</v>
      </c>
      <c r="N2061" s="8"/>
      <c r="R2061" s="1"/>
      <c r="S2061" s="1">
        <v>1</v>
      </c>
    </row>
    <row r="2062" hidden="1" customHeight="1" spans="1:19">
      <c r="A2062" s="1" t="s">
        <v>5062</v>
      </c>
      <c r="B2062" s="3" t="s">
        <v>5063</v>
      </c>
      <c r="H2062" s="1">
        <v>158</v>
      </c>
      <c r="I2062" s="6">
        <v>45112</v>
      </c>
      <c r="J2062" s="13" t="s">
        <v>5064</v>
      </c>
      <c r="K2062" s="1" t="s">
        <v>1320</v>
      </c>
      <c r="N2062" s="8"/>
      <c r="R2062" s="1"/>
      <c r="S2062" s="1">
        <v>1</v>
      </c>
    </row>
    <row r="2063" hidden="1" customHeight="1" spans="1:19">
      <c r="A2063" s="1" t="s">
        <v>5065</v>
      </c>
      <c r="B2063" s="3" t="s">
        <v>5066</v>
      </c>
      <c r="C2063" s="4">
        <v>4740000</v>
      </c>
      <c r="D2063" s="5">
        <v>4740000</v>
      </c>
      <c r="F2063" s="5">
        <v>4740000</v>
      </c>
      <c r="H2063" s="1">
        <v>5</v>
      </c>
      <c r="I2063" s="6">
        <v>45112</v>
      </c>
      <c r="J2063" s="13" t="s">
        <v>5067</v>
      </c>
      <c r="K2063" s="1" t="s">
        <v>1320</v>
      </c>
      <c r="N2063" s="8"/>
      <c r="R2063" s="1"/>
      <c r="S2063" s="1">
        <v>1</v>
      </c>
    </row>
    <row r="2064" customHeight="1" spans="1:18">
      <c r="A2064" s="1" t="s">
        <v>5068</v>
      </c>
      <c r="B2064" s="3" t="s">
        <v>5069</v>
      </c>
      <c r="C2064" s="4">
        <v>6389399</v>
      </c>
      <c r="D2064" s="5">
        <v>5969589.27</v>
      </c>
      <c r="E2064" s="4">
        <v>6.9</v>
      </c>
      <c r="F2064" s="5">
        <v>5969589.27</v>
      </c>
      <c r="G2064" s="5">
        <f>100-100*F2064/C2064</f>
        <v>6.57041029993587</v>
      </c>
      <c r="H2064" s="1">
        <v>42</v>
      </c>
      <c r="I2064" s="6">
        <v>45112</v>
      </c>
      <c r="J2064" s="13" t="s">
        <v>5070</v>
      </c>
      <c r="K2064" s="1" t="s">
        <v>1320</v>
      </c>
      <c r="L2064" s="1" t="str">
        <f>_xlfn.DISPIMG("ID_935F6A0B7B054F8C99FF909F2331892D",1)</f>
        <v>=DISPIMG("ID_935F6A0B7B054F8C99FF909F2331892D",1)</v>
      </c>
      <c r="M2064" s="7" t="s">
        <v>3753</v>
      </c>
      <c r="N2064" s="8" t="s">
        <v>644</v>
      </c>
      <c r="O2064" s="9" t="s">
        <v>645</v>
      </c>
      <c r="P2064" s="9">
        <v>0</v>
      </c>
      <c r="Q2064" s="9"/>
      <c r="R2064" s="3" t="s">
        <v>5071</v>
      </c>
    </row>
    <row r="2065" hidden="1" customHeight="1" spans="1:19">
      <c r="A2065" s="1" t="s">
        <v>5072</v>
      </c>
      <c r="B2065" s="3" t="s">
        <v>5073</v>
      </c>
      <c r="H2065" s="1">
        <v>9</v>
      </c>
      <c r="I2065" s="6">
        <v>45113</v>
      </c>
      <c r="J2065" s="13" t="s">
        <v>5074</v>
      </c>
      <c r="K2065" s="1" t="s">
        <v>1320</v>
      </c>
      <c r="N2065" s="8"/>
      <c r="R2065" s="1"/>
      <c r="S2065" s="1">
        <v>1</v>
      </c>
    </row>
    <row r="2066" customHeight="1" spans="1:18">
      <c r="A2066" s="1" t="s">
        <v>5075</v>
      </c>
      <c r="B2066" s="3" t="s">
        <v>5076</v>
      </c>
      <c r="C2066" s="4">
        <v>12488497</v>
      </c>
      <c r="D2066" s="5">
        <v>11871686.16</v>
      </c>
      <c r="E2066" s="4">
        <v>5.2</v>
      </c>
      <c r="F2066" s="5">
        <v>11871686.16</v>
      </c>
      <c r="G2066" s="5">
        <f>100-100*F2066/C2066</f>
        <v>4.9390318146371</v>
      </c>
      <c r="H2066" s="1">
        <v>131</v>
      </c>
      <c r="I2066" s="6">
        <v>45113</v>
      </c>
      <c r="J2066" s="13" t="s">
        <v>5077</v>
      </c>
      <c r="K2066" s="1" t="s">
        <v>1320</v>
      </c>
      <c r="L2066" s="1" t="str">
        <f>_xlfn.DISPIMG("ID_F6AFF87F094E499C9749C9B0419EE980",1)</f>
        <v>=DISPIMG("ID_F6AFF87F094E499C9749C9B0419EE980",1)</v>
      </c>
      <c r="M2066" s="7" t="s">
        <v>3573</v>
      </c>
      <c r="N2066" s="8" t="s">
        <v>644</v>
      </c>
      <c r="O2066" s="9" t="s">
        <v>645</v>
      </c>
      <c r="P2066" s="9">
        <v>0</v>
      </c>
      <c r="Q2066" s="9"/>
      <c r="R2066" s="3" t="s">
        <v>5078</v>
      </c>
    </row>
    <row r="2067" customHeight="1" spans="1:18">
      <c r="A2067" s="1" t="s">
        <v>5079</v>
      </c>
      <c r="B2067" s="3" t="s">
        <v>5080</v>
      </c>
      <c r="C2067" s="4">
        <v>4734486</v>
      </c>
      <c r="D2067" s="5">
        <v>4243706.6</v>
      </c>
      <c r="E2067" s="4">
        <v>2</v>
      </c>
      <c r="F2067" s="5">
        <v>4243706.6</v>
      </c>
      <c r="G2067" s="5">
        <f>100-100*F2067/C2067</f>
        <v>10.3660545199627</v>
      </c>
      <c r="H2067" s="1">
        <v>31</v>
      </c>
      <c r="I2067" s="6">
        <v>45113</v>
      </c>
      <c r="J2067" s="13" t="s">
        <v>5081</v>
      </c>
      <c r="K2067" s="1" t="s">
        <v>562</v>
      </c>
      <c r="L2067" s="1" t="str">
        <f>_xlfn.DISPIMG("ID_95B74B4BC5DD4B34BD11F22DAC080226",1)</f>
        <v>=DISPIMG("ID_95B74B4BC5DD4B34BD11F22DAC080226",1)</v>
      </c>
      <c r="M2067" s="17" t="s">
        <v>4838</v>
      </c>
      <c r="N2067" s="8" t="s">
        <v>666</v>
      </c>
      <c r="O2067" s="1" t="s">
        <v>4322</v>
      </c>
      <c r="P2067" s="1">
        <v>0</v>
      </c>
      <c r="R2067" s="3" t="s">
        <v>5082</v>
      </c>
    </row>
    <row r="2068" customHeight="1" spans="1:18">
      <c r="A2068" s="1" t="s">
        <v>5083</v>
      </c>
      <c r="B2068" s="3" t="s">
        <v>5084</v>
      </c>
      <c r="C2068" s="4">
        <v>26102244</v>
      </c>
      <c r="D2068" s="5">
        <v>23465917.36</v>
      </c>
      <c r="E2068" s="4">
        <v>10.1</v>
      </c>
      <c r="F2068" s="5">
        <v>23465917.36</v>
      </c>
      <c r="G2068" s="5">
        <f>100-100*F2068/C2068</f>
        <v>10.0999999846756</v>
      </c>
      <c r="H2068" s="1">
        <v>172</v>
      </c>
      <c r="I2068" s="6">
        <v>45113</v>
      </c>
      <c r="J2068" s="13" t="s">
        <v>5085</v>
      </c>
      <c r="K2068" s="1" t="s">
        <v>502</v>
      </c>
      <c r="L2068" s="1" t="str">
        <f>_xlfn.DISPIMG("ID_4038BDF72FEC447D9A81A4C2DC55D241",1)</f>
        <v>=DISPIMG("ID_4038BDF72FEC447D9A81A4C2DC55D241",1)</v>
      </c>
      <c r="M2068" s="7" t="s">
        <v>3544</v>
      </c>
      <c r="N2068" s="20" t="s">
        <v>657</v>
      </c>
      <c r="O2068" s="9" t="s">
        <v>645</v>
      </c>
      <c r="P2068" s="9">
        <v>0</v>
      </c>
      <c r="Q2068" s="9"/>
      <c r="R2068" s="3" t="s">
        <v>5086</v>
      </c>
    </row>
    <row r="2069" hidden="1" customHeight="1" spans="1:19">
      <c r="A2069" s="1" t="s">
        <v>5087</v>
      </c>
      <c r="B2069" s="3" t="s">
        <v>5088</v>
      </c>
      <c r="H2069" s="1">
        <v>3</v>
      </c>
      <c r="I2069" s="6">
        <v>45114</v>
      </c>
      <c r="J2069" s="13" t="s">
        <v>5089</v>
      </c>
      <c r="K2069" s="1" t="s">
        <v>1320</v>
      </c>
      <c r="N2069" s="8"/>
      <c r="R2069" s="1"/>
      <c r="S2069" s="1">
        <v>1</v>
      </c>
    </row>
    <row r="2070" hidden="1" customHeight="1" spans="1:19">
      <c r="A2070" s="1" t="s">
        <v>5090</v>
      </c>
      <c r="B2070" s="3" t="s">
        <v>5091</v>
      </c>
      <c r="H2070" s="1">
        <v>51</v>
      </c>
      <c r="I2070" s="6">
        <v>45114</v>
      </c>
      <c r="J2070" s="13" t="s">
        <v>5092</v>
      </c>
      <c r="K2070" s="1" t="s">
        <v>1265</v>
      </c>
      <c r="N2070" s="8"/>
      <c r="R2070" s="1"/>
      <c r="S2070" s="1">
        <v>1</v>
      </c>
    </row>
    <row r="2071" customHeight="1" spans="1:18">
      <c r="A2071" s="1" t="s">
        <v>5093</v>
      </c>
      <c r="B2071" s="3" t="s">
        <v>5094</v>
      </c>
      <c r="C2071" s="4">
        <v>18277137</v>
      </c>
      <c r="D2071" s="5">
        <v>17162231.64</v>
      </c>
      <c r="E2071" s="4">
        <v>6.1</v>
      </c>
      <c r="F2071" s="5">
        <v>17162231.64</v>
      </c>
      <c r="G2071" s="5">
        <f>100-100*F2071/C2071</f>
        <v>6.10000001641394</v>
      </c>
      <c r="H2071" s="1">
        <v>147</v>
      </c>
      <c r="I2071" s="6">
        <v>45114</v>
      </c>
      <c r="J2071" s="13" t="s">
        <v>5095</v>
      </c>
      <c r="K2071" s="1" t="s">
        <v>502</v>
      </c>
      <c r="L2071" s="1" t="str">
        <f>_xlfn.DISPIMG("ID_6671288F7C73405A82ADC06968C38BCA",1)</f>
        <v>=DISPIMG("ID_6671288F7C73405A82ADC06968C38BCA",1)</v>
      </c>
      <c r="M2071" s="7" t="s">
        <v>3544</v>
      </c>
      <c r="N2071" s="20" t="s">
        <v>657</v>
      </c>
      <c r="O2071" s="9" t="s">
        <v>645</v>
      </c>
      <c r="P2071" s="9">
        <v>0</v>
      </c>
      <c r="Q2071" s="9"/>
      <c r="R2071" s="3" t="s">
        <v>5096</v>
      </c>
    </row>
    <row r="2072" customHeight="1" spans="1:18">
      <c r="A2072" s="1" t="s">
        <v>5097</v>
      </c>
      <c r="B2072" s="3" t="s">
        <v>5098</v>
      </c>
      <c r="C2072" s="4">
        <v>9155268</v>
      </c>
      <c r="D2072" s="5">
        <v>8457726.56</v>
      </c>
      <c r="E2072" s="4">
        <v>8</v>
      </c>
      <c r="F2072" s="5">
        <v>8457726.56</v>
      </c>
      <c r="G2072" s="5">
        <f>100-100*F2072/C2072</f>
        <v>7.61901716039334</v>
      </c>
      <c r="H2072" s="1">
        <v>300</v>
      </c>
      <c r="I2072" s="6">
        <v>45114</v>
      </c>
      <c r="J2072" s="13" t="s">
        <v>5099</v>
      </c>
      <c r="K2072" s="1" t="s">
        <v>1265</v>
      </c>
      <c r="L2072" s="1" t="str">
        <f>_xlfn.DISPIMG("ID_6671288F7C73405A82ADC06968C38BCA",1)</f>
        <v>=DISPIMG("ID_6671288F7C73405A82ADC06968C38BCA",1)</v>
      </c>
      <c r="M2072" s="7" t="s">
        <v>3544</v>
      </c>
      <c r="N2072" s="20" t="s">
        <v>657</v>
      </c>
      <c r="O2072" s="9" t="s">
        <v>645</v>
      </c>
      <c r="P2072" s="9">
        <v>0</v>
      </c>
      <c r="Q2072" s="9"/>
      <c r="R2072" s="3" t="s">
        <v>5100</v>
      </c>
    </row>
    <row r="2073" customHeight="1" spans="1:18">
      <c r="A2073" s="1" t="s">
        <v>5101</v>
      </c>
      <c r="B2073" s="3" t="s">
        <v>5102</v>
      </c>
      <c r="C2073" s="4">
        <v>33678274</v>
      </c>
      <c r="D2073" s="5">
        <v>30361605.76</v>
      </c>
      <c r="E2073" s="4">
        <v>9.9</v>
      </c>
      <c r="F2073" s="5">
        <v>30361605.76</v>
      </c>
      <c r="G2073" s="5">
        <f>100-100*F2073/C2073</f>
        <v>9.84809447182478</v>
      </c>
      <c r="H2073" s="1">
        <v>226</v>
      </c>
      <c r="I2073" s="6">
        <v>45114</v>
      </c>
      <c r="J2073" s="13" t="s">
        <v>5103</v>
      </c>
      <c r="K2073" s="1" t="s">
        <v>1320</v>
      </c>
      <c r="L2073" s="1" t="str">
        <f>_xlfn.DISPIMG("ID_4F42500477044AF2B06F499083A57F9C",1)</f>
        <v>=DISPIMG("ID_4F42500477044AF2B06F499083A57F9C",1)</v>
      </c>
      <c r="M2073" s="7" t="s">
        <v>3573</v>
      </c>
      <c r="N2073" s="8" t="s">
        <v>644</v>
      </c>
      <c r="O2073" s="9" t="s">
        <v>645</v>
      </c>
      <c r="P2073" s="9">
        <v>0</v>
      </c>
      <c r="Q2073" s="9"/>
      <c r="R2073" s="3" t="s">
        <v>5104</v>
      </c>
    </row>
    <row r="2074" hidden="1" customHeight="1" spans="1:19">
      <c r="A2074" s="1" t="s">
        <v>5105</v>
      </c>
      <c r="B2074" s="3" t="s">
        <v>5106</v>
      </c>
      <c r="H2074" s="1">
        <v>0</v>
      </c>
      <c r="I2074" s="6">
        <v>45116</v>
      </c>
      <c r="J2074" s="13" t="s">
        <v>5107</v>
      </c>
      <c r="K2074" s="1" t="s">
        <v>1265</v>
      </c>
      <c r="N2074" s="8"/>
      <c r="R2074" s="1"/>
      <c r="S2074" s="1">
        <v>1</v>
      </c>
    </row>
    <row r="2075" hidden="1" customHeight="1" spans="1:19">
      <c r="A2075" s="1" t="s">
        <v>5108</v>
      </c>
      <c r="B2075" s="3" t="s">
        <v>5109</v>
      </c>
      <c r="C2075" s="4">
        <v>12521629.67</v>
      </c>
      <c r="D2075" s="5">
        <v>12521629.67</v>
      </c>
      <c r="F2075" s="5">
        <v>12521629.67</v>
      </c>
      <c r="H2075" s="1">
        <v>4</v>
      </c>
      <c r="I2075" s="6">
        <v>45117</v>
      </c>
      <c r="J2075" s="13" t="s">
        <v>5110</v>
      </c>
      <c r="K2075" s="1" t="s">
        <v>2593</v>
      </c>
      <c r="N2075" s="8"/>
      <c r="R2075" s="1"/>
      <c r="S2075" s="1">
        <v>1</v>
      </c>
    </row>
    <row r="2076" hidden="1" customHeight="1" spans="1:19">
      <c r="A2076" s="1" t="s">
        <v>5111</v>
      </c>
      <c r="B2076" s="3" t="s">
        <v>5112</v>
      </c>
      <c r="H2076" s="1">
        <v>11</v>
      </c>
      <c r="I2076" s="6">
        <v>45118</v>
      </c>
      <c r="J2076" s="13" t="s">
        <v>5113</v>
      </c>
      <c r="K2076" s="1" t="s">
        <v>20</v>
      </c>
      <c r="N2076" s="8"/>
      <c r="R2076" s="1"/>
      <c r="S2076" s="1">
        <v>1</v>
      </c>
    </row>
    <row r="2077" hidden="1" customHeight="1" spans="1:19">
      <c r="A2077" s="1" t="s">
        <v>5114</v>
      </c>
      <c r="B2077" s="3" t="s">
        <v>5115</v>
      </c>
      <c r="H2077" s="1">
        <v>13</v>
      </c>
      <c r="I2077" s="6">
        <v>45118</v>
      </c>
      <c r="J2077" s="13" t="s">
        <v>5116</v>
      </c>
      <c r="K2077" s="1" t="s">
        <v>502</v>
      </c>
      <c r="N2077" s="8"/>
      <c r="R2077" s="1"/>
      <c r="S2077" s="1">
        <v>1</v>
      </c>
    </row>
    <row r="2078" customHeight="1" spans="1:18">
      <c r="A2078" s="1" t="s">
        <v>5117</v>
      </c>
      <c r="B2078" s="3" t="s">
        <v>5118</v>
      </c>
      <c r="C2078" s="4">
        <v>5329089</v>
      </c>
      <c r="D2078" s="5">
        <v>5078621.82</v>
      </c>
      <c r="E2078" s="4">
        <v>4.7</v>
      </c>
      <c r="F2078" s="5">
        <v>5078621.82</v>
      </c>
      <c r="G2078" s="5">
        <f>100-100*F2078/C2078</f>
        <v>4.69999994370519</v>
      </c>
      <c r="H2078" s="1">
        <v>31</v>
      </c>
      <c r="I2078" s="6">
        <v>45118</v>
      </c>
      <c r="J2078" s="13" t="s">
        <v>5119</v>
      </c>
      <c r="K2078" s="1" t="s">
        <v>1320</v>
      </c>
      <c r="L2078" s="1" t="str">
        <f>_xlfn.DISPIMG("ID_39DC730B99B64081BA694B093E6C2F8F",1)</f>
        <v>=DISPIMG("ID_39DC730B99B64081BA694B093E6C2F8F",1)</v>
      </c>
      <c r="M2078" s="7" t="s">
        <v>3573</v>
      </c>
      <c r="N2078" s="8" t="s">
        <v>644</v>
      </c>
      <c r="O2078" s="9" t="s">
        <v>645</v>
      </c>
      <c r="P2078" s="9">
        <v>0</v>
      </c>
      <c r="Q2078" s="9"/>
      <c r="R2078" s="3" t="s">
        <v>5120</v>
      </c>
    </row>
    <row r="2079" customHeight="1" spans="1:18">
      <c r="A2079" s="1" t="s">
        <v>5121</v>
      </c>
      <c r="B2079" s="3" t="s">
        <v>5122</v>
      </c>
      <c r="C2079" s="4">
        <v>16505972</v>
      </c>
      <c r="D2079" s="5">
        <v>14904892.71</v>
      </c>
      <c r="E2079" s="4">
        <v>9.7</v>
      </c>
      <c r="F2079" s="5">
        <v>14904892.71</v>
      </c>
      <c r="G2079" s="5">
        <f>100-100*F2079/C2079</f>
        <v>9.70000003635047</v>
      </c>
      <c r="H2079" s="1">
        <v>6</v>
      </c>
      <c r="I2079" s="6">
        <v>45118</v>
      </c>
      <c r="J2079" s="13" t="s">
        <v>5123</v>
      </c>
      <c r="K2079" s="1" t="s">
        <v>20</v>
      </c>
      <c r="L2079" s="1" t="str">
        <f>_xlfn.DISPIMG("ID_C3A753D72A5F43F38CCE58EF5CE7EF86",1)</f>
        <v>=DISPIMG("ID_C3A753D72A5F43F38CCE58EF5CE7EF86",1)</v>
      </c>
      <c r="M2079" s="7" t="s">
        <v>3573</v>
      </c>
      <c r="N2079" s="28" t="s">
        <v>5124</v>
      </c>
      <c r="O2079" s="1" t="s">
        <v>4428</v>
      </c>
      <c r="P2079" s="1">
        <v>1</v>
      </c>
      <c r="R2079" s="3" t="s">
        <v>5125</v>
      </c>
    </row>
    <row r="2080" customHeight="1" spans="1:18">
      <c r="A2080" s="1" t="s">
        <v>5126</v>
      </c>
      <c r="B2080" s="3" t="s">
        <v>5127</v>
      </c>
      <c r="C2080" s="4">
        <v>5499551</v>
      </c>
      <c r="D2080" s="5">
        <v>4975549.8</v>
      </c>
      <c r="E2080" s="4">
        <v>9.8</v>
      </c>
      <c r="F2080" s="5">
        <v>4975549.8</v>
      </c>
      <c r="G2080" s="5">
        <f>100-100*F2080/C2080</f>
        <v>9.52807238263632</v>
      </c>
      <c r="H2080" s="1">
        <v>87</v>
      </c>
      <c r="I2080" s="6">
        <v>45118</v>
      </c>
      <c r="J2080" s="13" t="s">
        <v>5128</v>
      </c>
      <c r="K2080" s="1" t="s">
        <v>1265</v>
      </c>
      <c r="L2080" s="1" t="str">
        <f>_xlfn.DISPIMG("ID_4EC2B0D4251B4354AF4A541DEFB46602",1)</f>
        <v>=DISPIMG("ID_4EC2B0D4251B4354AF4A541DEFB46602",1)</v>
      </c>
      <c r="M2080" s="7" t="s">
        <v>3544</v>
      </c>
      <c r="N2080" s="8" t="s">
        <v>644</v>
      </c>
      <c r="O2080" s="9" t="s">
        <v>645</v>
      </c>
      <c r="P2080" s="9">
        <v>0</v>
      </c>
      <c r="Q2080" s="9"/>
      <c r="R2080" s="3" t="s">
        <v>5129</v>
      </c>
    </row>
    <row r="2081" hidden="1" customHeight="1" spans="1:19">
      <c r="A2081" s="1" t="s">
        <v>5130</v>
      </c>
      <c r="B2081" s="3" t="s">
        <v>5131</v>
      </c>
      <c r="H2081" s="1">
        <v>5</v>
      </c>
      <c r="I2081" s="6">
        <v>45119</v>
      </c>
      <c r="J2081" s="13" t="s">
        <v>5132</v>
      </c>
      <c r="K2081" s="1" t="s">
        <v>20</v>
      </c>
      <c r="N2081" s="8"/>
      <c r="R2081" s="1"/>
      <c r="S2081" s="1">
        <v>1</v>
      </c>
    </row>
    <row r="2082" hidden="1" customHeight="1" spans="1:19">
      <c r="A2082" s="1" t="s">
        <v>5133</v>
      </c>
      <c r="B2082" s="3" t="s">
        <v>5134</v>
      </c>
      <c r="H2082" s="1">
        <v>5</v>
      </c>
      <c r="I2082" s="6">
        <v>45119</v>
      </c>
      <c r="J2082" s="13" t="s">
        <v>5135</v>
      </c>
      <c r="K2082" s="1" t="s">
        <v>576</v>
      </c>
      <c r="N2082" s="8"/>
      <c r="R2082" s="1"/>
      <c r="S2082" s="1">
        <v>1</v>
      </c>
    </row>
    <row r="2083" hidden="1" customHeight="1" spans="1:19">
      <c r="A2083" s="1" t="s">
        <v>5136</v>
      </c>
      <c r="B2083" s="3" t="s">
        <v>5137</v>
      </c>
      <c r="C2083" s="4">
        <v>20191899.29</v>
      </c>
      <c r="D2083" s="5">
        <v>20191899.29</v>
      </c>
      <c r="F2083" s="5">
        <v>20191899.29</v>
      </c>
      <c r="H2083" s="1">
        <v>136</v>
      </c>
      <c r="I2083" s="6">
        <v>45119</v>
      </c>
      <c r="J2083" s="13" t="s">
        <v>5138</v>
      </c>
      <c r="K2083" s="1" t="s">
        <v>576</v>
      </c>
      <c r="N2083" s="8"/>
      <c r="R2083" s="1"/>
      <c r="S2083" s="1">
        <v>1</v>
      </c>
    </row>
    <row r="2084" hidden="1" customHeight="1" spans="1:19">
      <c r="A2084" s="1" t="s">
        <v>5139</v>
      </c>
      <c r="B2084" s="3" t="s">
        <v>5140</v>
      </c>
      <c r="H2084" s="1">
        <v>7</v>
      </c>
      <c r="I2084" s="6">
        <v>45120</v>
      </c>
      <c r="J2084" s="13" t="s">
        <v>5141</v>
      </c>
      <c r="K2084" s="1" t="s">
        <v>20</v>
      </c>
      <c r="N2084" s="8"/>
      <c r="R2084" s="1"/>
      <c r="S2084" s="1">
        <v>1</v>
      </c>
    </row>
    <row r="2085" customHeight="1" spans="1:18">
      <c r="A2085" s="1" t="s">
        <v>5142</v>
      </c>
      <c r="B2085" s="3" t="s">
        <v>5143</v>
      </c>
      <c r="C2085" s="4">
        <v>24565038</v>
      </c>
      <c r="D2085" s="5">
        <v>22260758.33</v>
      </c>
      <c r="E2085" s="4">
        <v>9.4</v>
      </c>
      <c r="F2085" s="5">
        <v>22260758.33</v>
      </c>
      <c r="G2085" s="5">
        <f>100-100*F2085/C2085</f>
        <v>9.3803220251481</v>
      </c>
      <c r="H2085" s="1">
        <v>294</v>
      </c>
      <c r="I2085" s="6">
        <v>45120</v>
      </c>
      <c r="J2085" s="13" t="s">
        <v>5144</v>
      </c>
      <c r="K2085" s="1" t="s">
        <v>1320</v>
      </c>
      <c r="L2085" s="1" t="str">
        <f>_xlfn.DISPIMG("ID_A5247F36D3E84E5C8E8A7D466A2F5D75",1)</f>
        <v>=DISPIMG("ID_A5247F36D3E84E5C8E8A7D466A2F5D75",1)</v>
      </c>
      <c r="M2085" s="7" t="s">
        <v>4145</v>
      </c>
      <c r="N2085" s="20" t="s">
        <v>657</v>
      </c>
      <c r="O2085" s="9" t="s">
        <v>645</v>
      </c>
      <c r="P2085" s="9">
        <v>0</v>
      </c>
      <c r="Q2085" s="9"/>
      <c r="R2085" s="3" t="s">
        <v>5145</v>
      </c>
    </row>
    <row r="2086" hidden="1" customHeight="1" spans="1:19">
      <c r="A2086" s="1" t="s">
        <v>5146</v>
      </c>
      <c r="B2086" s="3" t="s">
        <v>5147</v>
      </c>
      <c r="H2086" s="1">
        <v>5</v>
      </c>
      <c r="I2086" s="6">
        <v>45121</v>
      </c>
      <c r="J2086" s="13" t="s">
        <v>5148</v>
      </c>
      <c r="K2086" s="1" t="s">
        <v>1265</v>
      </c>
      <c r="N2086" s="8"/>
      <c r="R2086" s="1"/>
      <c r="S2086" s="1">
        <v>1</v>
      </c>
    </row>
    <row r="2087" hidden="1" customHeight="1" spans="1:19">
      <c r="A2087" s="1" t="s">
        <v>5149</v>
      </c>
      <c r="B2087" s="3" t="s">
        <v>5150</v>
      </c>
      <c r="H2087" s="1">
        <v>18</v>
      </c>
      <c r="I2087" s="6">
        <v>45121</v>
      </c>
      <c r="J2087" s="13" t="s">
        <v>5151</v>
      </c>
      <c r="K2087" s="1" t="s">
        <v>1320</v>
      </c>
      <c r="N2087" s="8"/>
      <c r="R2087" s="1"/>
      <c r="S2087" s="1">
        <v>1</v>
      </c>
    </row>
    <row r="2088" customHeight="1" spans="1:18">
      <c r="A2088" s="1" t="s">
        <v>5152</v>
      </c>
      <c r="B2088" s="3" t="s">
        <v>5153</v>
      </c>
      <c r="C2088" s="4">
        <v>7455801</v>
      </c>
      <c r="D2088" s="5">
        <v>7159807.79</v>
      </c>
      <c r="E2088" s="4">
        <v>2</v>
      </c>
      <c r="F2088" s="5">
        <v>7159807.79</v>
      </c>
      <c r="G2088" s="5">
        <f>100-100*F2088/C2088</f>
        <v>3.96997197215967</v>
      </c>
      <c r="H2088" s="1">
        <v>5</v>
      </c>
      <c r="I2088" s="6">
        <v>45121</v>
      </c>
      <c r="J2088" s="13" t="s">
        <v>5154</v>
      </c>
      <c r="K2088" s="1" t="s">
        <v>562</v>
      </c>
      <c r="L2088" s="1" t="str">
        <f>_xlfn.DISPIMG("ID_C95CCDC60D444FCDBDB0AF13BA893683",1)</f>
        <v>=DISPIMG("ID_C95CCDC60D444FCDBDB0AF13BA893683",1)</v>
      </c>
      <c r="M2088" s="17" t="s">
        <v>4913</v>
      </c>
      <c r="N2088" s="23" t="s">
        <v>5155</v>
      </c>
      <c r="P2088" s="1">
        <v>0</v>
      </c>
      <c r="R2088" s="3" t="s">
        <v>5156</v>
      </c>
    </row>
    <row r="2089" hidden="1" customHeight="1" spans="1:19">
      <c r="A2089" s="1" t="s">
        <v>5157</v>
      </c>
      <c r="B2089" s="3" t="s">
        <v>5158</v>
      </c>
      <c r="H2089" s="1">
        <v>3</v>
      </c>
      <c r="I2089" s="6">
        <v>45124</v>
      </c>
      <c r="J2089" s="13" t="s">
        <v>5159</v>
      </c>
      <c r="K2089" s="1" t="s">
        <v>1320</v>
      </c>
      <c r="N2089" s="8"/>
      <c r="R2089" s="1"/>
      <c r="S2089" s="1">
        <v>1</v>
      </c>
    </row>
    <row r="2090" hidden="1" customHeight="1" spans="1:19">
      <c r="A2090" s="1" t="s">
        <v>5160</v>
      </c>
      <c r="B2090" s="3" t="s">
        <v>5161</v>
      </c>
      <c r="C2090" s="4">
        <v>837100</v>
      </c>
      <c r="D2090" s="5">
        <v>837100</v>
      </c>
      <c r="F2090" s="5">
        <v>837100</v>
      </c>
      <c r="H2090" s="1">
        <v>6</v>
      </c>
      <c r="I2090" s="6">
        <v>45124</v>
      </c>
      <c r="J2090" s="13" t="s">
        <v>5162</v>
      </c>
      <c r="K2090" s="1" t="s">
        <v>502</v>
      </c>
      <c r="N2090" s="8"/>
      <c r="R2090" s="1"/>
      <c r="S2090" s="1">
        <v>1</v>
      </c>
    </row>
    <row r="2091" hidden="1" customHeight="1" spans="1:19">
      <c r="A2091" s="1" t="s">
        <v>5163</v>
      </c>
      <c r="B2091" s="3" t="s">
        <v>5164</v>
      </c>
      <c r="H2091" s="1">
        <v>4</v>
      </c>
      <c r="I2091" s="6">
        <v>45124</v>
      </c>
      <c r="J2091" s="13" t="s">
        <v>5165</v>
      </c>
      <c r="K2091" s="1" t="s">
        <v>20</v>
      </c>
      <c r="N2091" s="8"/>
      <c r="R2091" s="1"/>
      <c r="S2091" s="1">
        <v>1</v>
      </c>
    </row>
    <row r="2092" hidden="1" customHeight="1" spans="1:19">
      <c r="A2092" s="1" t="s">
        <v>5166</v>
      </c>
      <c r="B2092" s="3" t="s">
        <v>5167</v>
      </c>
      <c r="C2092" s="4">
        <v>1275333.33</v>
      </c>
      <c r="D2092" s="5">
        <v>1275333.33</v>
      </c>
      <c r="F2092" s="5">
        <v>1275333.33</v>
      </c>
      <c r="H2092" s="1">
        <v>6</v>
      </c>
      <c r="I2092" s="6">
        <v>45125</v>
      </c>
      <c r="J2092" s="13" t="s">
        <v>5168</v>
      </c>
      <c r="K2092" s="1" t="s">
        <v>562</v>
      </c>
      <c r="N2092" s="8"/>
      <c r="R2092" s="1"/>
      <c r="S2092" s="1">
        <v>1</v>
      </c>
    </row>
    <row r="2093" hidden="1" customHeight="1" spans="1:19">
      <c r="A2093" s="1" t="s">
        <v>5169</v>
      </c>
      <c r="B2093" s="3" t="s">
        <v>5170</v>
      </c>
      <c r="H2093" s="1">
        <v>4</v>
      </c>
      <c r="I2093" s="6">
        <v>45125</v>
      </c>
      <c r="J2093" s="13" t="s">
        <v>5171</v>
      </c>
      <c r="K2093" s="1" t="s">
        <v>1320</v>
      </c>
      <c r="N2093" s="8"/>
      <c r="R2093" s="1"/>
      <c r="S2093" s="1">
        <v>1</v>
      </c>
    </row>
    <row r="2094" hidden="1" customHeight="1" spans="1:19">
      <c r="A2094" s="1" t="s">
        <v>5172</v>
      </c>
      <c r="B2094" s="3" t="s">
        <v>5173</v>
      </c>
      <c r="H2094" s="1">
        <v>44</v>
      </c>
      <c r="I2094" s="6">
        <v>45125</v>
      </c>
      <c r="J2094" s="13" t="s">
        <v>5174</v>
      </c>
      <c r="K2094" s="1" t="s">
        <v>1320</v>
      </c>
      <c r="N2094" s="8"/>
      <c r="R2094" s="1"/>
      <c r="S2094" s="1">
        <v>1</v>
      </c>
    </row>
    <row r="2095" hidden="1" customHeight="1" spans="1:19">
      <c r="A2095" s="1" t="s">
        <v>5175</v>
      </c>
      <c r="B2095" s="3" t="s">
        <v>5176</v>
      </c>
      <c r="H2095" s="1">
        <v>4</v>
      </c>
      <c r="I2095" s="6">
        <v>45125</v>
      </c>
      <c r="J2095" s="13" t="s">
        <v>5177</v>
      </c>
      <c r="K2095" s="1" t="s">
        <v>20</v>
      </c>
      <c r="N2095" s="8"/>
      <c r="R2095" s="1"/>
      <c r="S2095" s="1">
        <v>1</v>
      </c>
    </row>
    <row r="2096" hidden="1" customHeight="1" spans="1:19">
      <c r="A2096" s="1" t="s">
        <v>5178</v>
      </c>
      <c r="B2096" s="3" t="s">
        <v>5179</v>
      </c>
      <c r="H2096" s="1">
        <v>10</v>
      </c>
      <c r="I2096" s="6">
        <v>45125</v>
      </c>
      <c r="J2096" s="13" t="s">
        <v>5180</v>
      </c>
      <c r="K2096" s="1" t="s">
        <v>502</v>
      </c>
      <c r="N2096" s="8"/>
      <c r="R2096" s="1"/>
      <c r="S2096" s="1">
        <v>1</v>
      </c>
    </row>
    <row r="2097" ht="28" hidden="1" customHeight="1" spans="1:19">
      <c r="A2097" s="1" t="s">
        <v>5181</v>
      </c>
      <c r="B2097" s="3" t="s">
        <v>5182</v>
      </c>
      <c r="H2097" s="1">
        <v>18</v>
      </c>
      <c r="I2097" s="6">
        <v>45126</v>
      </c>
      <c r="J2097" s="13" t="s">
        <v>5183</v>
      </c>
      <c r="K2097" s="1" t="s">
        <v>502</v>
      </c>
      <c r="N2097" s="8"/>
      <c r="R2097" s="1"/>
      <c r="S2097" s="1">
        <v>1</v>
      </c>
    </row>
    <row r="2098" hidden="1" customHeight="1" spans="1:19">
      <c r="A2098" s="1" t="s">
        <v>5184</v>
      </c>
      <c r="B2098" s="3" t="s">
        <v>5185</v>
      </c>
      <c r="C2098" s="4">
        <v>1036100</v>
      </c>
      <c r="D2098" s="5">
        <v>1036100</v>
      </c>
      <c r="F2098" s="5">
        <v>1036100</v>
      </c>
      <c r="H2098" s="1">
        <v>5</v>
      </c>
      <c r="I2098" s="6">
        <v>45126</v>
      </c>
      <c r="J2098" s="13" t="s">
        <v>5186</v>
      </c>
      <c r="K2098" s="1" t="s">
        <v>502</v>
      </c>
      <c r="N2098" s="8"/>
      <c r="R2098" s="1"/>
      <c r="S2098" s="1">
        <v>1</v>
      </c>
    </row>
    <row r="2099" hidden="1" customHeight="1" spans="1:19">
      <c r="A2099" s="1" t="s">
        <v>5187</v>
      </c>
      <c r="B2099" s="3" t="s">
        <v>5188</v>
      </c>
      <c r="H2099" s="1">
        <v>9</v>
      </c>
      <c r="I2099" s="6">
        <v>45126</v>
      </c>
      <c r="J2099" s="13" t="s">
        <v>5189</v>
      </c>
      <c r="K2099" s="1" t="s">
        <v>1265</v>
      </c>
      <c r="N2099" s="8"/>
      <c r="R2099" s="1"/>
      <c r="S2099" s="1">
        <v>1</v>
      </c>
    </row>
    <row r="2100" customHeight="1" spans="1:18">
      <c r="A2100" s="1" t="s">
        <v>5190</v>
      </c>
      <c r="B2100" s="3" t="s">
        <v>5191</v>
      </c>
      <c r="C2100" s="4">
        <v>8700472</v>
      </c>
      <c r="D2100" s="5">
        <v>7851932.56</v>
      </c>
      <c r="E2100" s="4">
        <v>10.5</v>
      </c>
      <c r="F2100" s="5">
        <v>7851932.56</v>
      </c>
      <c r="G2100" s="5">
        <f>100-100*F2100/C2100</f>
        <v>9.75279777924692</v>
      </c>
      <c r="H2100" s="1">
        <v>10</v>
      </c>
      <c r="I2100" s="6">
        <v>45126</v>
      </c>
      <c r="J2100" s="13" t="s">
        <v>5192</v>
      </c>
      <c r="K2100" s="1" t="s">
        <v>1265</v>
      </c>
      <c r="L2100" s="1" t="str">
        <f>_xlfn.DISPIMG("ID_CFE557A179574946871B1C4FFF48CDC9",1)</f>
        <v>=DISPIMG("ID_CFE557A179574946871B1C4FFF48CDC9",1)</v>
      </c>
      <c r="M2100" s="7" t="s">
        <v>3544</v>
      </c>
      <c r="N2100" s="23" t="s">
        <v>5193</v>
      </c>
      <c r="O2100" s="1" t="s">
        <v>5194</v>
      </c>
      <c r="P2100" s="1">
        <v>1</v>
      </c>
      <c r="R2100" s="3" t="s">
        <v>5195</v>
      </c>
    </row>
    <row r="2101" customHeight="1" spans="1:18">
      <c r="A2101" s="1" t="s">
        <v>5196</v>
      </c>
      <c r="B2101" s="3" t="s">
        <v>5197</v>
      </c>
      <c r="C2101" s="4">
        <v>22440907</v>
      </c>
      <c r="D2101" s="5">
        <v>20851713.5</v>
      </c>
      <c r="E2101" s="4">
        <v>7.1</v>
      </c>
      <c r="F2101" s="5">
        <v>20851713.5</v>
      </c>
      <c r="G2101" s="5">
        <f>100-100*F2101/C2101</f>
        <v>7.08168123507664</v>
      </c>
      <c r="H2101" s="1">
        <v>311</v>
      </c>
      <c r="I2101" s="6">
        <v>45126</v>
      </c>
      <c r="J2101" s="13" t="s">
        <v>5198</v>
      </c>
      <c r="K2101" s="1" t="s">
        <v>502</v>
      </c>
      <c r="L2101" s="1" t="str">
        <f>_xlfn.DISPIMG("ID_D7F755E21E444F3284E1B88CCA1149BB",1)</f>
        <v>=DISPIMG("ID_D7F755E21E444F3284E1B88CCA1149BB",1)</v>
      </c>
      <c r="M2101" s="7" t="s">
        <v>3544</v>
      </c>
      <c r="N2101" s="20" t="s">
        <v>657</v>
      </c>
      <c r="O2101" s="9" t="s">
        <v>645</v>
      </c>
      <c r="P2101" s="9">
        <v>0</v>
      </c>
      <c r="Q2101" s="9"/>
      <c r="R2101" s="3" t="s">
        <v>5199</v>
      </c>
    </row>
    <row r="2102" customHeight="1" spans="1:18">
      <c r="A2102" s="1" t="s">
        <v>5200</v>
      </c>
      <c r="B2102" s="3" t="s">
        <v>5201</v>
      </c>
      <c r="C2102" s="4">
        <v>35264051</v>
      </c>
      <c r="D2102" s="5">
        <v>33950992.64</v>
      </c>
      <c r="E2102" s="4">
        <v>4</v>
      </c>
      <c r="F2102" s="5">
        <v>33950992.64</v>
      </c>
      <c r="G2102" s="5">
        <f>100-100*F2102/C2102</f>
        <v>3.72350402964197</v>
      </c>
      <c r="H2102" s="1">
        <v>210</v>
      </c>
      <c r="I2102" s="6">
        <v>45126</v>
      </c>
      <c r="J2102" s="13" t="s">
        <v>5202</v>
      </c>
      <c r="K2102" s="1" t="s">
        <v>20</v>
      </c>
      <c r="L2102" s="1" t="str">
        <f>_xlfn.DISPIMG("ID_34DF9D71C14F41FFB3113B49C1FEC092",1)</f>
        <v>=DISPIMG("ID_34DF9D71C14F41FFB3113B49C1FEC092",1)</v>
      </c>
      <c r="M2102" s="7" t="s">
        <v>3753</v>
      </c>
      <c r="N2102" s="8" t="s">
        <v>644</v>
      </c>
      <c r="O2102" s="9" t="s">
        <v>645</v>
      </c>
      <c r="P2102" s="9">
        <v>0</v>
      </c>
      <c r="Q2102" s="9"/>
      <c r="R2102" s="3" t="s">
        <v>5203</v>
      </c>
    </row>
    <row r="2103" hidden="1" customHeight="1" spans="1:19">
      <c r="A2103" s="1" t="s">
        <v>5204</v>
      </c>
      <c r="B2103" s="3" t="s">
        <v>5205</v>
      </c>
      <c r="C2103" s="4">
        <v>11579280.62</v>
      </c>
      <c r="D2103" s="5">
        <v>11579280.62</v>
      </c>
      <c r="F2103" s="5">
        <v>11579280.62</v>
      </c>
      <c r="H2103" s="1">
        <v>127</v>
      </c>
      <c r="I2103" s="6">
        <v>45127</v>
      </c>
      <c r="J2103" s="13" t="s">
        <v>5206</v>
      </c>
      <c r="K2103" s="1" t="s">
        <v>576</v>
      </c>
      <c r="N2103" s="8"/>
      <c r="R2103" s="1"/>
      <c r="S2103" s="1">
        <v>1</v>
      </c>
    </row>
    <row r="2104" hidden="1" customHeight="1" spans="1:19">
      <c r="A2104" s="1" t="s">
        <v>5207</v>
      </c>
      <c r="B2104" s="3" t="s">
        <v>5208</v>
      </c>
      <c r="C2104" s="4">
        <v>3735968.05</v>
      </c>
      <c r="D2104" s="5">
        <v>3735968.05</v>
      </c>
      <c r="F2104" s="5">
        <v>3735968.05</v>
      </c>
      <c r="H2104" s="1">
        <v>14</v>
      </c>
      <c r="I2104" s="6">
        <v>45127</v>
      </c>
      <c r="J2104" s="13" t="s">
        <v>5209</v>
      </c>
      <c r="K2104" s="1" t="s">
        <v>562</v>
      </c>
      <c r="N2104" s="8"/>
      <c r="R2104" s="1"/>
      <c r="S2104" s="1">
        <v>1</v>
      </c>
    </row>
    <row r="2105" customHeight="1" spans="1:18">
      <c r="A2105" s="1" t="s">
        <v>5210</v>
      </c>
      <c r="B2105" s="3" t="s">
        <v>5211</v>
      </c>
      <c r="C2105" s="4">
        <v>4245675</v>
      </c>
      <c r="D2105" s="5">
        <v>3973361.7</v>
      </c>
      <c r="E2105" s="4">
        <v>7</v>
      </c>
      <c r="F2105" s="5">
        <v>3973361.7</v>
      </c>
      <c r="G2105" s="5">
        <f>100-100*F2105/C2105</f>
        <v>6.41389885000618</v>
      </c>
      <c r="H2105" s="1">
        <v>71</v>
      </c>
      <c r="I2105" s="6">
        <v>45127</v>
      </c>
      <c r="J2105" s="13" t="s">
        <v>5212</v>
      </c>
      <c r="K2105" s="1" t="s">
        <v>1265</v>
      </c>
      <c r="L2105" s="1" t="str">
        <f>_xlfn.DISPIMG("ID_85093A795630429D9A1F20D7ACC33F22",1)</f>
        <v>=DISPIMG("ID_85093A795630429D9A1F20D7ACC33F22",1)</v>
      </c>
      <c r="M2105" s="7" t="s">
        <v>3544</v>
      </c>
      <c r="N2105" s="20" t="s">
        <v>657</v>
      </c>
      <c r="O2105" s="9" t="s">
        <v>645</v>
      </c>
      <c r="P2105" s="9">
        <v>0</v>
      </c>
      <c r="Q2105" s="9"/>
      <c r="R2105" s="3" t="s">
        <v>5213</v>
      </c>
    </row>
    <row r="2106" hidden="1" customHeight="1" spans="1:19">
      <c r="A2106" s="1" t="s">
        <v>5214</v>
      </c>
      <c r="B2106" s="3" t="s">
        <v>5215</v>
      </c>
      <c r="C2106" s="4">
        <v>13202919.12</v>
      </c>
      <c r="D2106" s="5">
        <v>13202919.12</v>
      </c>
      <c r="F2106" s="5">
        <v>13202919.12</v>
      </c>
      <c r="H2106" s="1">
        <v>5</v>
      </c>
      <c r="I2106" s="6">
        <v>45128</v>
      </c>
      <c r="J2106" s="13" t="s">
        <v>5216</v>
      </c>
      <c r="K2106" s="1" t="s">
        <v>562</v>
      </c>
      <c r="N2106" s="8"/>
      <c r="R2106" s="1"/>
      <c r="S2106" s="1">
        <v>1</v>
      </c>
    </row>
    <row r="2107" hidden="1" customHeight="1" spans="1:19">
      <c r="A2107" s="1" t="s">
        <v>5217</v>
      </c>
      <c r="B2107" s="3" t="s">
        <v>5218</v>
      </c>
      <c r="H2107" s="1">
        <v>10</v>
      </c>
      <c r="I2107" s="6">
        <v>45128</v>
      </c>
      <c r="J2107" s="13" t="s">
        <v>5219</v>
      </c>
      <c r="K2107" s="1" t="s">
        <v>1320</v>
      </c>
      <c r="N2107" s="8"/>
      <c r="R2107" s="1"/>
      <c r="S2107" s="1">
        <v>1</v>
      </c>
    </row>
    <row r="2108" hidden="1" customHeight="1" spans="1:19">
      <c r="A2108" s="1" t="s">
        <v>5220</v>
      </c>
      <c r="B2108" s="3" t="s">
        <v>5221</v>
      </c>
      <c r="H2108" s="1">
        <v>4</v>
      </c>
      <c r="I2108" s="6">
        <v>45128</v>
      </c>
      <c r="J2108" s="13" t="s">
        <v>5222</v>
      </c>
      <c r="K2108" s="1" t="s">
        <v>576</v>
      </c>
      <c r="N2108" s="8"/>
      <c r="R2108" s="1"/>
      <c r="S2108" s="1">
        <v>1</v>
      </c>
    </row>
    <row r="2109" hidden="1" customHeight="1" spans="1:19">
      <c r="A2109" s="1" t="s">
        <v>5223</v>
      </c>
      <c r="B2109" s="3" t="s">
        <v>5224</v>
      </c>
      <c r="H2109" s="1">
        <v>0</v>
      </c>
      <c r="I2109" s="6">
        <v>45128</v>
      </c>
      <c r="J2109" s="13" t="s">
        <v>5225</v>
      </c>
      <c r="K2109" s="1" t="s">
        <v>562</v>
      </c>
      <c r="N2109" s="8"/>
      <c r="R2109" s="1"/>
      <c r="S2109" s="1">
        <v>1</v>
      </c>
    </row>
    <row r="2110" hidden="1" customHeight="1" spans="1:19">
      <c r="A2110" s="1" t="s">
        <v>5226</v>
      </c>
      <c r="B2110" s="3" t="s">
        <v>5227</v>
      </c>
      <c r="H2110" s="1">
        <v>8</v>
      </c>
      <c r="I2110" s="6">
        <v>45128</v>
      </c>
      <c r="J2110" s="13" t="s">
        <v>5228</v>
      </c>
      <c r="K2110" s="1" t="s">
        <v>1320</v>
      </c>
      <c r="N2110" s="8"/>
      <c r="R2110" s="1"/>
      <c r="S2110" s="1">
        <v>1</v>
      </c>
    </row>
    <row r="2111" customHeight="1" spans="1:18">
      <c r="A2111" s="1" t="s">
        <v>5229</v>
      </c>
      <c r="B2111" s="3" t="s">
        <v>5230</v>
      </c>
      <c r="C2111" s="4">
        <v>30034412</v>
      </c>
      <c r="D2111" s="5">
        <v>26820729.92</v>
      </c>
      <c r="E2111" s="4">
        <v>10.7</v>
      </c>
      <c r="F2111" s="5">
        <v>26820729.92</v>
      </c>
      <c r="G2111" s="5">
        <f>100-100*F2111/C2111</f>
        <v>10.6999999866819</v>
      </c>
      <c r="H2111" s="1">
        <v>212</v>
      </c>
      <c r="I2111" s="6">
        <v>45128</v>
      </c>
      <c r="J2111" s="13" t="s">
        <v>5231</v>
      </c>
      <c r="K2111" s="1" t="s">
        <v>502</v>
      </c>
      <c r="L2111" s="1" t="str">
        <f>_xlfn.DISPIMG("ID_975E0E1F84484715B79714FE7AC3DF96",1)</f>
        <v>=DISPIMG("ID_975E0E1F84484715B79714FE7AC3DF96",1)</v>
      </c>
      <c r="M2111" s="7" t="s">
        <v>5232</v>
      </c>
      <c r="N2111" s="20" t="s">
        <v>657</v>
      </c>
      <c r="O2111" s="9" t="s">
        <v>671</v>
      </c>
      <c r="P2111" s="9">
        <v>0</v>
      </c>
      <c r="Q2111" s="9"/>
      <c r="R2111" s="3" t="s">
        <v>5233</v>
      </c>
    </row>
    <row r="2112" customHeight="1" spans="1:18">
      <c r="A2112" s="1" t="s">
        <v>5234</v>
      </c>
      <c r="B2112" s="3" t="s">
        <v>5235</v>
      </c>
      <c r="C2112" s="4">
        <v>29532515</v>
      </c>
      <c r="D2112" s="5">
        <v>25043572.72</v>
      </c>
      <c r="E2112" s="4">
        <v>15.2</v>
      </c>
      <c r="F2112" s="5">
        <v>25043572.72</v>
      </c>
      <c r="G2112" s="5">
        <f>100-100*F2112/C2112</f>
        <v>15.2</v>
      </c>
      <c r="H2112" s="1">
        <v>208</v>
      </c>
      <c r="I2112" s="6">
        <v>45128</v>
      </c>
      <c r="J2112" s="13" t="s">
        <v>5236</v>
      </c>
      <c r="K2112" s="1" t="s">
        <v>502</v>
      </c>
      <c r="L2112" s="1" t="str">
        <f>_xlfn.DISPIMG("ID_975E0E1F84484715B79714FE7AC3DF96",1)</f>
        <v>=DISPIMG("ID_975E0E1F84484715B79714FE7AC3DF96",1)</v>
      </c>
      <c r="M2112" s="7" t="s">
        <v>5232</v>
      </c>
      <c r="N2112" s="20" t="s">
        <v>657</v>
      </c>
      <c r="O2112" s="9" t="s">
        <v>671</v>
      </c>
      <c r="P2112" s="9">
        <v>0</v>
      </c>
      <c r="Q2112" s="9"/>
      <c r="R2112" s="3" t="s">
        <v>5237</v>
      </c>
    </row>
    <row r="2113" customHeight="1" spans="1:18">
      <c r="A2113" s="1" t="s">
        <v>5238</v>
      </c>
      <c r="B2113" s="3" t="s">
        <v>5239</v>
      </c>
      <c r="C2113" s="4">
        <v>2612520</v>
      </c>
      <c r="D2113" s="5">
        <v>2362314.4</v>
      </c>
      <c r="E2113" s="4">
        <v>10</v>
      </c>
      <c r="F2113" s="5">
        <v>2362314.4</v>
      </c>
      <c r="G2113" s="5">
        <f>100-100*F2113/C2113</f>
        <v>9.57717452880743</v>
      </c>
      <c r="H2113" s="1">
        <v>30</v>
      </c>
      <c r="I2113" s="6">
        <v>45130</v>
      </c>
      <c r="J2113" s="13" t="s">
        <v>5240</v>
      </c>
      <c r="K2113" s="1" t="s">
        <v>1320</v>
      </c>
      <c r="L2113" s="1" t="str">
        <f>_xlfn.DISPIMG("ID_85093A795630429D9A1F20D7ACC33F22",1)</f>
        <v>=DISPIMG("ID_85093A795630429D9A1F20D7ACC33F22",1)</v>
      </c>
      <c r="M2113" s="7" t="s">
        <v>3544</v>
      </c>
      <c r="N2113" s="20" t="s">
        <v>657</v>
      </c>
      <c r="O2113" s="9" t="s">
        <v>645</v>
      </c>
      <c r="P2113" s="9">
        <v>0</v>
      </c>
      <c r="Q2113" s="9"/>
      <c r="R2113" s="3" t="s">
        <v>5241</v>
      </c>
    </row>
    <row r="2114" customHeight="1" spans="1:18">
      <c r="A2114" s="1" t="s">
        <v>5242</v>
      </c>
      <c r="B2114" s="3" t="s">
        <v>5243</v>
      </c>
      <c r="C2114" s="4">
        <v>8570541</v>
      </c>
      <c r="D2114" s="5">
        <v>7855820.42</v>
      </c>
      <c r="E2114" s="4">
        <v>9.6</v>
      </c>
      <c r="F2114" s="5">
        <v>7855820.42</v>
      </c>
      <c r="G2114" s="5">
        <f>100-100*F2114/C2114</f>
        <v>8.33927029810603</v>
      </c>
      <c r="H2114" s="1">
        <v>108</v>
      </c>
      <c r="I2114" s="6">
        <v>45130</v>
      </c>
      <c r="J2114" s="13" t="s">
        <v>5244</v>
      </c>
      <c r="K2114" s="1" t="s">
        <v>1320</v>
      </c>
      <c r="L2114" s="1" t="str">
        <f>_xlfn.DISPIMG("ID_8C28614C0C0E4F75BDC5C06BD00BD645",1)</f>
        <v>=DISPIMG("ID_8C28614C0C0E4F75BDC5C06BD00BD645",1)</v>
      </c>
      <c r="M2114" s="7" t="s">
        <v>3573</v>
      </c>
      <c r="N2114" s="34" t="s">
        <v>5245</v>
      </c>
      <c r="O2114" s="1" t="s">
        <v>4428</v>
      </c>
      <c r="P2114" s="1">
        <v>1</v>
      </c>
      <c r="R2114" s="3" t="s">
        <v>5246</v>
      </c>
    </row>
    <row r="2115" hidden="1" customHeight="1" spans="1:19">
      <c r="A2115" s="1" t="s">
        <v>5247</v>
      </c>
      <c r="B2115" s="3" t="s">
        <v>5248</v>
      </c>
      <c r="H2115" s="1">
        <v>17</v>
      </c>
      <c r="I2115" s="6">
        <v>45131</v>
      </c>
      <c r="J2115" s="13" t="s">
        <v>5249</v>
      </c>
      <c r="K2115" s="1" t="s">
        <v>1320</v>
      </c>
      <c r="N2115" s="8"/>
      <c r="R2115" s="1"/>
      <c r="S2115" s="1">
        <v>1</v>
      </c>
    </row>
    <row r="2116" hidden="1" customHeight="1" spans="1:19">
      <c r="A2116" s="1" t="s">
        <v>5250</v>
      </c>
      <c r="B2116" s="3" t="s">
        <v>5251</v>
      </c>
      <c r="H2116" s="1">
        <v>44</v>
      </c>
      <c r="I2116" s="6">
        <v>45131</v>
      </c>
      <c r="J2116" s="13" t="s">
        <v>5252</v>
      </c>
      <c r="K2116" s="1" t="s">
        <v>1265</v>
      </c>
      <c r="N2116" s="8"/>
      <c r="R2116" s="1"/>
      <c r="S2116" s="1">
        <v>1</v>
      </c>
    </row>
    <row r="2117" customHeight="1" spans="1:18">
      <c r="A2117" s="1" t="s">
        <v>5253</v>
      </c>
      <c r="B2117" s="3" t="s">
        <v>5254</v>
      </c>
      <c r="C2117" s="4">
        <v>7625009</v>
      </c>
      <c r="D2117" s="5">
        <v>7109875.83</v>
      </c>
      <c r="E2117" s="4">
        <v>7.9</v>
      </c>
      <c r="F2117" s="5">
        <v>7109875.83</v>
      </c>
      <c r="G2117" s="5">
        <f>100-100*F2117/C2117</f>
        <v>6.75583687835648</v>
      </c>
      <c r="H2117" s="1">
        <v>122</v>
      </c>
      <c r="I2117" s="6">
        <v>45131</v>
      </c>
      <c r="J2117" s="13" t="s">
        <v>5255</v>
      </c>
      <c r="K2117" s="1" t="s">
        <v>1265</v>
      </c>
      <c r="L2117" s="1" t="str">
        <f>_xlfn.DISPIMG("ID_CD16139CF54C478F9CA80B7830024697",1)</f>
        <v>=DISPIMG("ID_CD16139CF54C478F9CA80B7830024697",1)</v>
      </c>
      <c r="M2117" s="7" t="s">
        <v>3544</v>
      </c>
      <c r="N2117" s="20" t="s">
        <v>657</v>
      </c>
      <c r="O2117" s="9" t="s">
        <v>645</v>
      </c>
      <c r="P2117" s="9">
        <v>0</v>
      </c>
      <c r="Q2117" s="9"/>
      <c r="R2117" s="3" t="s">
        <v>5256</v>
      </c>
    </row>
    <row r="2118" hidden="1" customHeight="1" spans="1:19">
      <c r="A2118" s="1" t="s">
        <v>5257</v>
      </c>
      <c r="B2118" s="3" t="s">
        <v>5258</v>
      </c>
      <c r="H2118" s="1">
        <v>12</v>
      </c>
      <c r="I2118" s="6">
        <v>45132</v>
      </c>
      <c r="J2118" s="13" t="s">
        <v>5259</v>
      </c>
      <c r="K2118" s="1" t="s">
        <v>1265</v>
      </c>
      <c r="N2118" s="8"/>
      <c r="R2118" s="1"/>
      <c r="S2118" s="1">
        <v>1</v>
      </c>
    </row>
    <row r="2119" hidden="1" customHeight="1" spans="1:19">
      <c r="A2119" s="1" t="s">
        <v>5260</v>
      </c>
      <c r="B2119" s="3" t="s">
        <v>5261</v>
      </c>
      <c r="H2119" s="1">
        <v>5</v>
      </c>
      <c r="I2119" s="6">
        <v>45132</v>
      </c>
      <c r="J2119" s="13" t="s">
        <v>5262</v>
      </c>
      <c r="K2119" s="1" t="s">
        <v>1320</v>
      </c>
      <c r="N2119" s="8"/>
      <c r="R2119" s="1"/>
      <c r="S2119" s="1">
        <v>1</v>
      </c>
    </row>
    <row r="2120" customHeight="1" spans="1:18">
      <c r="A2120" s="1" t="s">
        <v>5263</v>
      </c>
      <c r="B2120" s="3" t="s">
        <v>5264</v>
      </c>
      <c r="C2120" s="4">
        <v>12657178</v>
      </c>
      <c r="D2120" s="5">
        <v>12100262.17</v>
      </c>
      <c r="E2120" s="4">
        <v>4.4</v>
      </c>
      <c r="F2120" s="5">
        <v>12100262.17</v>
      </c>
      <c r="G2120" s="5">
        <f>100-100*F2120/C2120</f>
        <v>4.39999998419869</v>
      </c>
      <c r="H2120" s="1">
        <v>104</v>
      </c>
      <c r="I2120" s="6">
        <v>45132</v>
      </c>
      <c r="J2120" s="13" t="s">
        <v>5265</v>
      </c>
      <c r="K2120" s="1" t="s">
        <v>20</v>
      </c>
      <c r="L2120" s="1" t="str">
        <f>_xlfn.DISPIMG("ID_DBF74F9192494BE1BC329287FDC419FB",1)</f>
        <v>=DISPIMG("ID_DBF74F9192494BE1BC329287FDC419FB",1)</v>
      </c>
      <c r="M2120" s="7" t="s">
        <v>3573</v>
      </c>
      <c r="N2120" s="8" t="s">
        <v>644</v>
      </c>
      <c r="O2120" s="9" t="s">
        <v>645</v>
      </c>
      <c r="P2120" s="9">
        <v>0</v>
      </c>
      <c r="Q2120" s="9"/>
      <c r="R2120" s="3" t="s">
        <v>5266</v>
      </c>
    </row>
    <row r="2121" customHeight="1" spans="1:18">
      <c r="A2121" s="1" t="s">
        <v>5267</v>
      </c>
      <c r="B2121" s="3" t="s">
        <v>5268</v>
      </c>
      <c r="C2121" s="4">
        <v>6285598</v>
      </c>
      <c r="D2121" s="5">
        <v>5937152.98</v>
      </c>
      <c r="E2121" s="4">
        <v>6.2</v>
      </c>
      <c r="F2121" s="5">
        <v>5937152.98</v>
      </c>
      <c r="G2121" s="5">
        <f>100-100*F2121/C2121</f>
        <v>5.54354605560202</v>
      </c>
      <c r="H2121" s="1">
        <v>48</v>
      </c>
      <c r="I2121" s="6">
        <v>45132</v>
      </c>
      <c r="J2121" s="13" t="s">
        <v>5269</v>
      </c>
      <c r="K2121" s="1" t="s">
        <v>1320</v>
      </c>
      <c r="L2121" s="1" t="str">
        <f>_xlfn.DISPIMG("ID_EF3F1289770F4EFEA4FC5F278DD20ABE",1)</f>
        <v>=DISPIMG("ID_EF3F1289770F4EFEA4FC5F278DD20ABE",1)</v>
      </c>
      <c r="M2121" s="7" t="s">
        <v>3602</v>
      </c>
      <c r="N2121" s="8" t="s">
        <v>644</v>
      </c>
      <c r="O2121" s="9" t="s">
        <v>645</v>
      </c>
      <c r="P2121" s="9">
        <v>0</v>
      </c>
      <c r="Q2121" s="9"/>
      <c r="R2121" s="3" t="s">
        <v>5270</v>
      </c>
    </row>
    <row r="2122" customHeight="1" spans="1:18">
      <c r="A2122" s="1" t="s">
        <v>5271</v>
      </c>
      <c r="B2122" s="3" t="s">
        <v>5272</v>
      </c>
      <c r="C2122" s="4">
        <v>7462982</v>
      </c>
      <c r="D2122" s="5">
        <v>6492794.34</v>
      </c>
      <c r="E2122" s="4">
        <v>13</v>
      </c>
      <c r="F2122" s="5">
        <v>6492794.34</v>
      </c>
      <c r="G2122" s="5">
        <f>100-100*F2122/C2122</f>
        <v>13</v>
      </c>
      <c r="H2122" s="1">
        <v>166</v>
      </c>
      <c r="I2122" s="6">
        <v>45132</v>
      </c>
      <c r="J2122" s="13" t="s">
        <v>5273</v>
      </c>
      <c r="K2122" s="1" t="s">
        <v>502</v>
      </c>
      <c r="L2122" s="1" t="str">
        <f>_xlfn.DISPIMG("ID_975E0E1F84484715B79714FE7AC3DF96",1)</f>
        <v>=DISPIMG("ID_975E0E1F84484715B79714FE7AC3DF96",1)</v>
      </c>
      <c r="M2122" s="7" t="s">
        <v>5232</v>
      </c>
      <c r="N2122" s="20" t="s">
        <v>657</v>
      </c>
      <c r="O2122" s="9" t="s">
        <v>671</v>
      </c>
      <c r="P2122" s="9">
        <v>0</v>
      </c>
      <c r="Q2122" s="9"/>
      <c r="R2122" s="3" t="s">
        <v>5274</v>
      </c>
    </row>
    <row r="2123" customHeight="1" spans="1:18">
      <c r="A2123" s="1" t="s">
        <v>5275</v>
      </c>
      <c r="B2123" s="3" t="s">
        <v>5276</v>
      </c>
      <c r="C2123" s="4">
        <v>12177481</v>
      </c>
      <c r="D2123" s="5">
        <v>11497014.88</v>
      </c>
      <c r="E2123" s="4">
        <v>5.9</v>
      </c>
      <c r="F2123" s="5">
        <v>11497014.88</v>
      </c>
      <c r="G2123" s="5">
        <f>100-100*F2123/C2123</f>
        <v>5.58790541327882</v>
      </c>
      <c r="H2123" s="1">
        <v>108</v>
      </c>
      <c r="I2123" s="6">
        <v>45132</v>
      </c>
      <c r="J2123" s="13" t="s">
        <v>5277</v>
      </c>
      <c r="K2123" s="1" t="s">
        <v>20</v>
      </c>
      <c r="L2123" s="1" t="str">
        <f>_xlfn.DISPIMG("ID_353A974532344C8F9F914A9B381BF898",1)</f>
        <v>=DISPIMG("ID_353A974532344C8F9F914A9B381BF898",1)</v>
      </c>
      <c r="M2123" s="7" t="s">
        <v>3753</v>
      </c>
      <c r="N2123" s="8" t="s">
        <v>644</v>
      </c>
      <c r="O2123" s="9" t="s">
        <v>645</v>
      </c>
      <c r="P2123" s="9">
        <v>0</v>
      </c>
      <c r="Q2123" s="9"/>
      <c r="R2123" s="3" t="s">
        <v>5278</v>
      </c>
    </row>
    <row r="2124" hidden="1" customHeight="1" spans="1:19">
      <c r="A2124" s="1" t="s">
        <v>5279</v>
      </c>
      <c r="B2124" s="3" t="s">
        <v>5280</v>
      </c>
      <c r="H2124" s="1">
        <v>5</v>
      </c>
      <c r="I2124" s="6">
        <v>45133</v>
      </c>
      <c r="J2124" s="13" t="s">
        <v>5281</v>
      </c>
      <c r="K2124" s="1" t="s">
        <v>576</v>
      </c>
      <c r="N2124" s="8"/>
      <c r="R2124" s="1"/>
      <c r="S2124" s="1">
        <v>1</v>
      </c>
    </row>
    <row r="2125" hidden="1" customHeight="1" spans="1:19">
      <c r="A2125" s="1" t="s">
        <v>5282</v>
      </c>
      <c r="B2125" s="3" t="s">
        <v>5283</v>
      </c>
      <c r="H2125" s="1">
        <v>8</v>
      </c>
      <c r="I2125" s="6">
        <v>45133</v>
      </c>
      <c r="J2125" s="13" t="s">
        <v>5284</v>
      </c>
      <c r="K2125" s="1" t="s">
        <v>1320</v>
      </c>
      <c r="N2125" s="8"/>
      <c r="R2125" s="1"/>
      <c r="S2125" s="1">
        <v>1</v>
      </c>
    </row>
    <row r="2126" hidden="1" customHeight="1" spans="1:19">
      <c r="A2126" s="1" t="s">
        <v>5282</v>
      </c>
      <c r="B2126" s="3" t="s">
        <v>5285</v>
      </c>
      <c r="H2126" s="1">
        <v>35</v>
      </c>
      <c r="I2126" s="6">
        <v>45133</v>
      </c>
      <c r="J2126" s="13" t="s">
        <v>5286</v>
      </c>
      <c r="K2126" s="1" t="s">
        <v>1320</v>
      </c>
      <c r="N2126" s="8"/>
      <c r="R2126" s="1"/>
      <c r="S2126" s="1">
        <v>1</v>
      </c>
    </row>
    <row r="2127" hidden="1" customHeight="1" spans="1:19">
      <c r="A2127" s="1" t="s">
        <v>5287</v>
      </c>
      <c r="B2127" s="3" t="s">
        <v>5288</v>
      </c>
      <c r="H2127" s="1">
        <v>8</v>
      </c>
      <c r="I2127" s="6">
        <v>45133</v>
      </c>
      <c r="J2127" s="13" t="s">
        <v>5289</v>
      </c>
      <c r="K2127" s="1" t="s">
        <v>1320</v>
      </c>
      <c r="N2127" s="8"/>
      <c r="R2127" s="1"/>
      <c r="S2127" s="1">
        <v>1</v>
      </c>
    </row>
    <row r="2128" hidden="1" customHeight="1" spans="1:19">
      <c r="A2128" s="1" t="s">
        <v>5290</v>
      </c>
      <c r="B2128" s="3" t="s">
        <v>5291</v>
      </c>
      <c r="C2128" s="4">
        <v>32330607.64</v>
      </c>
      <c r="D2128" s="5">
        <v>32330607.64</v>
      </c>
      <c r="F2128" s="5">
        <v>32330607.64</v>
      </c>
      <c r="H2128" s="1">
        <v>155</v>
      </c>
      <c r="I2128" s="6">
        <v>45133</v>
      </c>
      <c r="J2128" s="13" t="s">
        <v>5292</v>
      </c>
      <c r="K2128" s="1" t="s">
        <v>576</v>
      </c>
      <c r="N2128" s="8"/>
      <c r="R2128" s="1"/>
      <c r="S2128" s="1">
        <v>1</v>
      </c>
    </row>
    <row r="2129" customHeight="1" spans="1:18">
      <c r="A2129" s="1" t="s">
        <v>5293</v>
      </c>
      <c r="B2129" s="3" t="s">
        <v>5294</v>
      </c>
      <c r="C2129" s="4">
        <v>25622988</v>
      </c>
      <c r="D2129" s="5">
        <v>23342542.07</v>
      </c>
      <c r="E2129" s="4">
        <v>8.9</v>
      </c>
      <c r="F2129" s="5">
        <v>23342542.07</v>
      </c>
      <c r="G2129" s="5">
        <f>100-100*F2129/C2129</f>
        <v>8.89999999219451</v>
      </c>
      <c r="H2129" s="1">
        <v>203</v>
      </c>
      <c r="I2129" s="6">
        <v>45133</v>
      </c>
      <c r="J2129" s="13" t="s">
        <v>5295</v>
      </c>
      <c r="K2129" s="1" t="s">
        <v>1320</v>
      </c>
      <c r="L2129" s="1" t="str">
        <f>_xlfn.DISPIMG("ID_0F7FB2D4D0AE457CA096AF0568F1C786",1)</f>
        <v>=DISPIMG("ID_0F7FB2D4D0AE457CA096AF0568F1C786",1)</v>
      </c>
      <c r="M2129" s="7" t="s">
        <v>3753</v>
      </c>
      <c r="N2129" s="8" t="s">
        <v>644</v>
      </c>
      <c r="O2129" s="9" t="s">
        <v>645</v>
      </c>
      <c r="P2129" s="9">
        <v>0</v>
      </c>
      <c r="Q2129" s="9"/>
      <c r="R2129" s="3" t="s">
        <v>5296</v>
      </c>
    </row>
    <row r="2130" customHeight="1" spans="1:18">
      <c r="A2130" s="1" t="s">
        <v>5297</v>
      </c>
      <c r="B2130" s="3" t="s">
        <v>5298</v>
      </c>
      <c r="C2130" s="4">
        <v>6277621</v>
      </c>
      <c r="D2130" s="5">
        <v>5863298.01</v>
      </c>
      <c r="E2130" s="4">
        <v>6.6</v>
      </c>
      <c r="F2130" s="5">
        <v>5863298.01</v>
      </c>
      <c r="G2130" s="5">
        <f>100-100*F2130/C2130</f>
        <v>6.60000006371841</v>
      </c>
      <c r="H2130" s="1">
        <v>83</v>
      </c>
      <c r="I2130" s="6">
        <v>45133</v>
      </c>
      <c r="J2130" s="13" t="s">
        <v>5299</v>
      </c>
      <c r="K2130" s="1" t="s">
        <v>1320</v>
      </c>
      <c r="L2130" s="1" t="str">
        <f>_xlfn.DISPIMG("ID_DAA49577074E4F9594BED3DE6251D438",1)</f>
        <v>=DISPIMG("ID_DAA49577074E4F9594BED3DE6251D438",1)</v>
      </c>
      <c r="M2130" s="7" t="s">
        <v>3573</v>
      </c>
      <c r="N2130" s="8" t="s">
        <v>644</v>
      </c>
      <c r="O2130" s="9" t="s">
        <v>645</v>
      </c>
      <c r="P2130" s="9">
        <v>0</v>
      </c>
      <c r="Q2130" s="9"/>
      <c r="R2130" s="3" t="s">
        <v>5300</v>
      </c>
    </row>
    <row r="2131" customHeight="1" spans="1:18">
      <c r="A2131" s="1" t="s">
        <v>5301</v>
      </c>
      <c r="B2131" s="3" t="s">
        <v>5302</v>
      </c>
      <c r="C2131" s="4">
        <v>7522110</v>
      </c>
      <c r="D2131" s="5">
        <v>7138482.39</v>
      </c>
      <c r="E2131" s="4">
        <v>5.1</v>
      </c>
      <c r="F2131" s="5">
        <v>7138482.39</v>
      </c>
      <c r="G2131" s="5">
        <f>100-100*F2131/C2131</f>
        <v>5.09999999999999</v>
      </c>
      <c r="H2131" s="1">
        <v>84</v>
      </c>
      <c r="I2131" s="6">
        <v>45133</v>
      </c>
      <c r="J2131" s="13" t="s">
        <v>5303</v>
      </c>
      <c r="K2131" s="1" t="s">
        <v>20</v>
      </c>
      <c r="L2131" s="1" t="str">
        <f>_xlfn.DISPIMG("ID_77E055A218B24D0F9A4A182D2C03EBD0",1)</f>
        <v>=DISPIMG("ID_77E055A218B24D0F9A4A182D2C03EBD0",1)</v>
      </c>
      <c r="M2131" s="7" t="s">
        <v>3753</v>
      </c>
      <c r="N2131" s="8" t="s">
        <v>644</v>
      </c>
      <c r="O2131" s="9" t="s">
        <v>645</v>
      </c>
      <c r="P2131" s="9">
        <v>0</v>
      </c>
      <c r="Q2131" s="9"/>
      <c r="R2131" s="3" t="s">
        <v>5304</v>
      </c>
    </row>
    <row r="2132" hidden="1" customHeight="1" spans="1:19">
      <c r="A2132" s="1" t="s">
        <v>5030</v>
      </c>
      <c r="B2132" s="3" t="s">
        <v>5031</v>
      </c>
      <c r="C2132" s="4">
        <v>2900240</v>
      </c>
      <c r="D2132" s="5">
        <v>2900240</v>
      </c>
      <c r="F2132" s="5">
        <v>2900240</v>
      </c>
      <c r="H2132" s="1">
        <v>5</v>
      </c>
      <c r="I2132" s="6">
        <v>45134</v>
      </c>
      <c r="J2132" s="13" t="s">
        <v>5305</v>
      </c>
      <c r="K2132" s="1" t="s">
        <v>1265</v>
      </c>
      <c r="N2132" s="8"/>
      <c r="R2132" s="1"/>
      <c r="S2132" s="1">
        <v>1</v>
      </c>
    </row>
    <row r="2133" customHeight="1" spans="1:18">
      <c r="A2133" s="1" t="s">
        <v>5306</v>
      </c>
      <c r="B2133" s="3" t="s">
        <v>5307</v>
      </c>
      <c r="C2133" s="4">
        <v>7821880</v>
      </c>
      <c r="D2133" s="5">
        <v>7063157.64</v>
      </c>
      <c r="E2133" s="4">
        <v>9.7</v>
      </c>
      <c r="F2133" s="5">
        <v>7063157.64</v>
      </c>
      <c r="G2133" s="5">
        <f>100-100*F2133/C2133</f>
        <v>9.7</v>
      </c>
      <c r="H2133" s="1">
        <v>200</v>
      </c>
      <c r="I2133" s="6">
        <v>45134</v>
      </c>
      <c r="J2133" s="13" t="s">
        <v>5308</v>
      </c>
      <c r="K2133" s="1" t="s">
        <v>1265</v>
      </c>
      <c r="L2133" s="1" t="str">
        <f>_xlfn.DISPIMG("ID_D356929335434381BCAAA1AC606C4832",1)</f>
        <v>=DISPIMG("ID_D356929335434381BCAAA1AC606C4832",1)</v>
      </c>
      <c r="M2133" s="7" t="s">
        <v>3884</v>
      </c>
      <c r="N2133" s="20" t="s">
        <v>657</v>
      </c>
      <c r="O2133" s="9" t="s">
        <v>645</v>
      </c>
      <c r="P2133" s="9">
        <v>0</v>
      </c>
      <c r="Q2133" s="9"/>
      <c r="R2133" s="3" t="s">
        <v>5309</v>
      </c>
    </row>
    <row r="2134" customHeight="1" spans="1:18">
      <c r="A2134" s="1" t="s">
        <v>5310</v>
      </c>
      <c r="B2134" s="3" t="s">
        <v>5311</v>
      </c>
      <c r="C2134" s="4">
        <v>4882107</v>
      </c>
      <c r="D2134" s="5">
        <v>4501302.65</v>
      </c>
      <c r="E2134" s="4">
        <v>7.8</v>
      </c>
      <c r="F2134" s="5">
        <v>4501302.65</v>
      </c>
      <c r="G2134" s="5">
        <f>100-100*F2134/C2134</f>
        <v>7.80000008193183</v>
      </c>
      <c r="H2134" s="1">
        <v>68</v>
      </c>
      <c r="I2134" s="6">
        <v>45134</v>
      </c>
      <c r="J2134" s="13" t="s">
        <v>5312</v>
      </c>
      <c r="K2134" s="1" t="s">
        <v>502</v>
      </c>
      <c r="L2134" s="1" t="str">
        <f>_xlfn.DISPIMG("ID_20F52180AA3A4AB2BFEA45796FCD0242",1)</f>
        <v>=DISPIMG("ID_20F52180AA3A4AB2BFEA45796FCD0242",1)</v>
      </c>
      <c r="M2134" s="7" t="s">
        <v>3544</v>
      </c>
      <c r="N2134" s="20" t="s">
        <v>657</v>
      </c>
      <c r="O2134" s="9" t="s">
        <v>645</v>
      </c>
      <c r="P2134" s="9">
        <v>0</v>
      </c>
      <c r="Q2134" s="9"/>
      <c r="R2134" s="3" t="s">
        <v>5313</v>
      </c>
    </row>
    <row r="2135" hidden="1" customHeight="1" spans="1:19">
      <c r="A2135" s="1" t="s">
        <v>5314</v>
      </c>
      <c r="B2135" s="3" t="s">
        <v>5315</v>
      </c>
      <c r="C2135" s="4">
        <v>56941706.67</v>
      </c>
      <c r="D2135" s="5">
        <v>56941706.67</v>
      </c>
      <c r="F2135" s="5">
        <v>56941706.67</v>
      </c>
      <c r="H2135" s="1">
        <v>5</v>
      </c>
      <c r="I2135" s="6">
        <v>45135</v>
      </c>
      <c r="J2135" s="13" t="s">
        <v>5316</v>
      </c>
      <c r="K2135" s="1" t="s">
        <v>562</v>
      </c>
      <c r="N2135" s="8"/>
      <c r="R2135" s="1"/>
      <c r="S2135" s="1">
        <v>1</v>
      </c>
    </row>
    <row r="2136" hidden="1" customHeight="1" spans="1:19">
      <c r="A2136" s="1" t="s">
        <v>5317</v>
      </c>
      <c r="B2136" s="3" t="s">
        <v>5318</v>
      </c>
      <c r="H2136" s="1">
        <v>6</v>
      </c>
      <c r="I2136" s="6">
        <v>45135</v>
      </c>
      <c r="J2136" s="13" t="s">
        <v>5319</v>
      </c>
      <c r="K2136" s="1" t="s">
        <v>562</v>
      </c>
      <c r="N2136" s="8"/>
      <c r="R2136" s="1"/>
      <c r="S2136" s="1">
        <v>1</v>
      </c>
    </row>
    <row r="2137" hidden="1" customHeight="1" spans="1:19">
      <c r="A2137" s="1" t="s">
        <v>5320</v>
      </c>
      <c r="B2137" s="3" t="s">
        <v>5321</v>
      </c>
      <c r="H2137" s="1">
        <v>22</v>
      </c>
      <c r="I2137" s="6">
        <v>45135</v>
      </c>
      <c r="J2137" s="13" t="s">
        <v>5322</v>
      </c>
      <c r="K2137" s="1" t="s">
        <v>562</v>
      </c>
      <c r="N2137" s="8"/>
      <c r="R2137" s="1"/>
      <c r="S2137" s="1">
        <v>1</v>
      </c>
    </row>
    <row r="2138" hidden="1" customHeight="1" spans="1:19">
      <c r="A2138" s="1" t="s">
        <v>5184</v>
      </c>
      <c r="B2138" s="3" t="s">
        <v>5323</v>
      </c>
      <c r="H2138" s="1">
        <v>40</v>
      </c>
      <c r="I2138" s="6">
        <v>45135</v>
      </c>
      <c r="J2138" s="13" t="s">
        <v>5324</v>
      </c>
      <c r="K2138" s="1" t="s">
        <v>502</v>
      </c>
      <c r="N2138" s="8"/>
      <c r="R2138" s="1"/>
      <c r="S2138" s="1">
        <v>1</v>
      </c>
    </row>
    <row r="2139" hidden="1" customHeight="1" spans="1:19">
      <c r="A2139" s="1" t="s">
        <v>5325</v>
      </c>
      <c r="B2139" s="3" t="s">
        <v>5326</v>
      </c>
      <c r="H2139" s="1">
        <v>4</v>
      </c>
      <c r="I2139" s="6">
        <v>45135</v>
      </c>
      <c r="J2139" s="13" t="s">
        <v>5327</v>
      </c>
      <c r="K2139" s="1" t="s">
        <v>562</v>
      </c>
      <c r="N2139" s="8"/>
      <c r="R2139" s="1"/>
      <c r="S2139" s="1">
        <v>1</v>
      </c>
    </row>
    <row r="2140" hidden="1" customHeight="1" spans="1:19">
      <c r="A2140" s="1" t="s">
        <v>5320</v>
      </c>
      <c r="B2140" s="3" t="s">
        <v>5328</v>
      </c>
      <c r="H2140" s="1">
        <v>150</v>
      </c>
      <c r="I2140" s="6">
        <v>45135</v>
      </c>
      <c r="J2140" s="13" t="s">
        <v>5329</v>
      </c>
      <c r="K2140" s="1" t="s">
        <v>562</v>
      </c>
      <c r="N2140" s="8"/>
      <c r="R2140" s="1"/>
      <c r="S2140" s="1">
        <v>1</v>
      </c>
    </row>
    <row r="2141" hidden="1" customHeight="1" spans="1:19">
      <c r="A2141" s="1" t="s">
        <v>5330</v>
      </c>
      <c r="B2141" s="3" t="s">
        <v>5331</v>
      </c>
      <c r="H2141" s="1">
        <v>55</v>
      </c>
      <c r="I2141" s="6">
        <v>45135</v>
      </c>
      <c r="J2141" s="13" t="s">
        <v>5332</v>
      </c>
      <c r="K2141" s="1" t="s">
        <v>1320</v>
      </c>
      <c r="N2141" s="8"/>
      <c r="R2141" s="1"/>
      <c r="S2141" s="1">
        <v>1</v>
      </c>
    </row>
    <row r="2142" customHeight="1" spans="1:18">
      <c r="A2142" s="1" t="s">
        <v>5333</v>
      </c>
      <c r="B2142" s="3" t="s">
        <v>5334</v>
      </c>
      <c r="C2142" s="4">
        <v>7543427</v>
      </c>
      <c r="D2142" s="5">
        <v>6932409.41</v>
      </c>
      <c r="E2142" s="4">
        <v>8.1</v>
      </c>
      <c r="F2142" s="5">
        <v>6932409.41</v>
      </c>
      <c r="G2142" s="5">
        <f>100-100*F2142/C2142</f>
        <v>8.10000003976972</v>
      </c>
      <c r="H2142" s="1">
        <v>108</v>
      </c>
      <c r="I2142" s="6">
        <v>45135</v>
      </c>
      <c r="J2142" s="13" t="s">
        <v>5335</v>
      </c>
      <c r="K2142" s="1" t="s">
        <v>20</v>
      </c>
      <c r="L2142" s="1" t="str">
        <f>_xlfn.DISPIMG("ID_20F52180AA3A4AB2BFEA45796FCD0242",1)</f>
        <v>=DISPIMG("ID_20F52180AA3A4AB2BFEA45796FCD0242",1)</v>
      </c>
      <c r="M2142" s="7" t="s">
        <v>3544</v>
      </c>
      <c r="N2142" s="8" t="s">
        <v>644</v>
      </c>
      <c r="O2142" s="9" t="s">
        <v>645</v>
      </c>
      <c r="P2142" s="9">
        <v>0</v>
      </c>
      <c r="Q2142" s="9"/>
      <c r="R2142" s="3" t="s">
        <v>5336</v>
      </c>
    </row>
    <row r="2143" customHeight="1" spans="1:18">
      <c r="A2143" s="1" t="s">
        <v>5337</v>
      </c>
      <c r="B2143" s="3" t="s">
        <v>5338</v>
      </c>
      <c r="C2143" s="4">
        <v>7169968</v>
      </c>
      <c r="D2143" s="5">
        <v>6623720.65</v>
      </c>
      <c r="E2143" s="4">
        <v>8.2</v>
      </c>
      <c r="F2143" s="5">
        <v>6623720.65</v>
      </c>
      <c r="G2143" s="5">
        <f>100-100*F2143/C2143</f>
        <v>7.61854655418267</v>
      </c>
      <c r="H2143" s="1">
        <v>125</v>
      </c>
      <c r="I2143" s="6">
        <v>45135</v>
      </c>
      <c r="J2143" s="13" t="s">
        <v>5339</v>
      </c>
      <c r="K2143" s="1" t="s">
        <v>1265</v>
      </c>
      <c r="L2143" s="1" t="str">
        <f>_xlfn.DISPIMG("ID_F314664DB004453EAA902B580E4A6790",1)</f>
        <v>=DISPIMG("ID_F314664DB004453EAA902B580E4A6790",1)</v>
      </c>
      <c r="M2143" s="7" t="s">
        <v>3544</v>
      </c>
      <c r="N2143" s="20" t="s">
        <v>657</v>
      </c>
      <c r="O2143" s="1" t="s">
        <v>671</v>
      </c>
      <c r="P2143" s="1">
        <v>0</v>
      </c>
      <c r="R2143" s="3" t="s">
        <v>5340</v>
      </c>
    </row>
    <row r="2144" customHeight="1" spans="1:18">
      <c r="A2144" s="1" t="s">
        <v>5341</v>
      </c>
      <c r="B2144" s="3" t="s">
        <v>5342</v>
      </c>
      <c r="C2144" s="4">
        <v>17498005</v>
      </c>
      <c r="D2144" s="5">
        <v>16575794.14</v>
      </c>
      <c r="E2144" s="4">
        <v>5.3</v>
      </c>
      <c r="F2144" s="5">
        <v>16575794.14</v>
      </c>
      <c r="G2144" s="5">
        <f>100-100*F2144/C2144</f>
        <v>5.27037716585404</v>
      </c>
      <c r="H2144" s="1">
        <v>176</v>
      </c>
      <c r="I2144" s="6">
        <v>45135</v>
      </c>
      <c r="J2144" s="13" t="s">
        <v>5343</v>
      </c>
      <c r="K2144" s="1" t="s">
        <v>20</v>
      </c>
      <c r="L2144" s="1" t="str">
        <f>_xlfn.DISPIMG("ID_562DD9C5D53847E89B1DC82574B35494",1)</f>
        <v>=DISPIMG("ID_562DD9C5D53847E89B1DC82574B35494",1)</v>
      </c>
      <c r="M2144" s="7" t="s">
        <v>3573</v>
      </c>
      <c r="N2144" s="8" t="s">
        <v>644</v>
      </c>
      <c r="O2144" s="9" t="s">
        <v>645</v>
      </c>
      <c r="P2144" s="9">
        <v>0</v>
      </c>
      <c r="Q2144" s="9"/>
      <c r="R2144" s="3" t="s">
        <v>5344</v>
      </c>
    </row>
    <row r="2145" customHeight="1" spans="1:18">
      <c r="A2145" s="1" t="s">
        <v>5345</v>
      </c>
      <c r="B2145" s="3" t="s">
        <v>5346</v>
      </c>
      <c r="C2145" s="4">
        <v>83478958</v>
      </c>
      <c r="D2145" s="5">
        <v>74635039.95</v>
      </c>
      <c r="E2145" s="4">
        <v>8.7</v>
      </c>
      <c r="F2145" s="5">
        <v>74635039.95</v>
      </c>
      <c r="G2145" s="5">
        <f>100-100*F2145/C2145</f>
        <v>10.5941883582208</v>
      </c>
      <c r="H2145" s="1">
        <v>266</v>
      </c>
      <c r="I2145" s="6">
        <v>45136</v>
      </c>
      <c r="J2145" s="13" t="s">
        <v>5347</v>
      </c>
      <c r="K2145" s="1" t="s">
        <v>1320</v>
      </c>
      <c r="L2145" s="1" t="str">
        <f>_xlfn.DISPIMG("ID_562DD9C5D53847E89B1DC82574B35494",1)</f>
        <v>=DISPIMG("ID_562DD9C5D53847E89B1DC82574B35494",1)</v>
      </c>
      <c r="M2145" s="7" t="s">
        <v>3573</v>
      </c>
      <c r="N2145" s="8" t="s">
        <v>644</v>
      </c>
      <c r="O2145" s="9" t="s">
        <v>645</v>
      </c>
      <c r="P2145" s="9">
        <v>0</v>
      </c>
      <c r="Q2145" s="9"/>
      <c r="R2145" s="3" t="s">
        <v>5348</v>
      </c>
    </row>
    <row r="2146" customHeight="1" spans="1:18">
      <c r="A2146" s="1" t="s">
        <v>5349</v>
      </c>
      <c r="B2146" s="3" t="s">
        <v>5350</v>
      </c>
      <c r="C2146" s="4">
        <v>6637613</v>
      </c>
      <c r="D2146" s="5">
        <v>6160176.29</v>
      </c>
      <c r="E2146" s="4">
        <v>7.2</v>
      </c>
      <c r="F2146" s="5">
        <v>6160176.29</v>
      </c>
      <c r="G2146" s="5">
        <f>100-100*F2146/C2146</f>
        <v>7.19289765763686</v>
      </c>
      <c r="H2146" s="1">
        <v>169</v>
      </c>
      <c r="I2146" s="6">
        <v>45136</v>
      </c>
      <c r="J2146" s="13" t="s">
        <v>5351</v>
      </c>
      <c r="K2146" s="1" t="s">
        <v>20</v>
      </c>
      <c r="L2146" s="1" t="str">
        <f>_xlfn.DISPIMG("ID_149A7BC65A0F4C5FB0E5C1B9B276FAAC",1)</f>
        <v>=DISPIMG("ID_149A7BC65A0F4C5FB0E5C1B9B276FAAC",1)</v>
      </c>
      <c r="M2146" s="7" t="s">
        <v>4440</v>
      </c>
      <c r="N2146" s="8" t="s">
        <v>737</v>
      </c>
      <c r="O2146" s="1" t="s">
        <v>671</v>
      </c>
      <c r="P2146" s="1">
        <v>0</v>
      </c>
      <c r="R2146" s="3" t="s">
        <v>5352</v>
      </c>
    </row>
    <row r="2147" hidden="1" customHeight="1" spans="1:19">
      <c r="A2147" s="1" t="s">
        <v>5353</v>
      </c>
      <c r="B2147" s="3" t="s">
        <v>5354</v>
      </c>
      <c r="H2147" s="1">
        <v>7</v>
      </c>
      <c r="I2147" s="6">
        <v>45138</v>
      </c>
      <c r="J2147" s="13" t="s">
        <v>5355</v>
      </c>
      <c r="K2147" s="1">
        <v>7</v>
      </c>
      <c r="N2147" s="8"/>
      <c r="R2147" s="1"/>
      <c r="S2147" s="1">
        <v>1</v>
      </c>
    </row>
    <row r="2148" hidden="1" customHeight="1" spans="1:19">
      <c r="A2148" s="1" t="s">
        <v>5356</v>
      </c>
      <c r="B2148" s="3" t="s">
        <v>5357</v>
      </c>
      <c r="H2148" s="1">
        <v>34</v>
      </c>
      <c r="I2148" s="6">
        <v>45138</v>
      </c>
      <c r="J2148" s="13" t="s">
        <v>5358</v>
      </c>
      <c r="K2148" s="1" t="s">
        <v>502</v>
      </c>
      <c r="N2148" s="8"/>
      <c r="R2148" s="1"/>
      <c r="S2148" s="1">
        <v>1</v>
      </c>
    </row>
    <row r="2149" hidden="1" customHeight="1" spans="1:19">
      <c r="A2149" s="1" t="s">
        <v>5359</v>
      </c>
      <c r="B2149" s="3" t="s">
        <v>5360</v>
      </c>
      <c r="C2149" s="4">
        <v>905900</v>
      </c>
      <c r="D2149" s="5">
        <v>905900</v>
      </c>
      <c r="F2149" s="5">
        <v>905900</v>
      </c>
      <c r="H2149" s="1">
        <v>5</v>
      </c>
      <c r="I2149" s="6">
        <v>45139</v>
      </c>
      <c r="J2149" s="13" t="s">
        <v>5361</v>
      </c>
      <c r="K2149" s="1" t="s">
        <v>1320</v>
      </c>
      <c r="N2149" s="8"/>
      <c r="R2149" s="1"/>
      <c r="S2149" s="1">
        <v>1</v>
      </c>
    </row>
    <row r="2150" hidden="1" customHeight="1" spans="1:19">
      <c r="A2150" s="1" t="s">
        <v>5362</v>
      </c>
      <c r="B2150" s="3" t="s">
        <v>5363</v>
      </c>
      <c r="C2150" s="4">
        <v>913900</v>
      </c>
      <c r="D2150" s="5">
        <v>913900</v>
      </c>
      <c r="F2150" s="5">
        <v>913900</v>
      </c>
      <c r="H2150" s="1">
        <v>5</v>
      </c>
      <c r="I2150" s="6">
        <v>45139</v>
      </c>
      <c r="J2150" s="13" t="s">
        <v>5364</v>
      </c>
      <c r="K2150" s="1" t="s">
        <v>1320</v>
      </c>
      <c r="N2150" s="8"/>
      <c r="R2150" s="1"/>
      <c r="S2150" s="1">
        <v>1</v>
      </c>
    </row>
    <row r="2151" hidden="1" customHeight="1" spans="1:19">
      <c r="A2151" s="1" t="s">
        <v>5365</v>
      </c>
      <c r="B2151" s="3" t="s">
        <v>5366</v>
      </c>
      <c r="C2151" s="4">
        <v>13215179.37</v>
      </c>
      <c r="D2151" s="5">
        <v>13215179.37</v>
      </c>
      <c r="F2151" s="5">
        <v>13215179.37</v>
      </c>
      <c r="H2151" s="1">
        <v>76</v>
      </c>
      <c r="I2151" s="6">
        <v>45139</v>
      </c>
      <c r="J2151" s="13" t="s">
        <v>5367</v>
      </c>
      <c r="K2151" s="1" t="s">
        <v>20</v>
      </c>
      <c r="N2151" s="8"/>
      <c r="R2151" s="1"/>
      <c r="S2151" s="1">
        <v>1</v>
      </c>
    </row>
    <row r="2152" customHeight="1" spans="1:18">
      <c r="A2152" s="1" t="s">
        <v>5368</v>
      </c>
      <c r="B2152" s="3" t="s">
        <v>5369</v>
      </c>
      <c r="C2152" s="4">
        <v>17660641</v>
      </c>
      <c r="D2152" s="5">
        <v>15029205.49</v>
      </c>
      <c r="E2152" s="4">
        <v>14.9</v>
      </c>
      <c r="F2152" s="5">
        <v>15029205.49</v>
      </c>
      <c r="G2152" s="5">
        <f>100-100*F2152/C2152</f>
        <v>14.9000000056623</v>
      </c>
      <c r="H2152" s="1">
        <v>130</v>
      </c>
      <c r="I2152" s="6">
        <v>45139</v>
      </c>
      <c r="J2152" s="13" t="s">
        <v>5370</v>
      </c>
      <c r="K2152" s="1" t="s">
        <v>502</v>
      </c>
      <c r="L2152" s="1" t="str">
        <f>_xlfn.DISPIMG("ID_835F17BB538E4D31849CF4FA51E5A351",1)</f>
        <v>=DISPIMG("ID_835F17BB538E4D31849CF4FA51E5A351",1)</v>
      </c>
      <c r="M2152" s="7" t="s">
        <v>5232</v>
      </c>
      <c r="N2152" s="20" t="s">
        <v>657</v>
      </c>
      <c r="O2152" s="1" t="s">
        <v>4276</v>
      </c>
      <c r="P2152" s="1">
        <v>0</v>
      </c>
      <c r="R2152" s="3" t="s">
        <v>5371</v>
      </c>
    </row>
    <row r="2153" customHeight="1" spans="1:18">
      <c r="A2153" s="1" t="s">
        <v>5372</v>
      </c>
      <c r="B2153" s="3" t="s">
        <v>5373</v>
      </c>
      <c r="C2153" s="4">
        <v>17391056</v>
      </c>
      <c r="D2153" s="5">
        <v>15669341.46</v>
      </c>
      <c r="E2153" s="4">
        <v>9.9</v>
      </c>
      <c r="F2153" s="5">
        <v>15669341.46</v>
      </c>
      <c r="G2153" s="5">
        <f>100-100*F2153/C2153</f>
        <v>9.89999997699967</v>
      </c>
      <c r="H2153" s="1">
        <v>193</v>
      </c>
      <c r="I2153" s="6">
        <v>45139</v>
      </c>
      <c r="J2153" s="13" t="s">
        <v>5374</v>
      </c>
      <c r="K2153" s="1" t="s">
        <v>1320</v>
      </c>
      <c r="L2153" s="1" t="str">
        <f>_xlfn.DISPIMG("ID_392AD1E0995E4038BF8CB6A9228F9996",1)</f>
        <v>=DISPIMG("ID_392AD1E0995E4038BF8CB6A9228F9996",1)</v>
      </c>
      <c r="M2153" s="7" t="s">
        <v>3573</v>
      </c>
      <c r="N2153" s="8" t="s">
        <v>644</v>
      </c>
      <c r="O2153" s="9" t="s">
        <v>645</v>
      </c>
      <c r="P2153" s="9">
        <v>0</v>
      </c>
      <c r="Q2153" s="9"/>
      <c r="R2153" s="3" t="s">
        <v>5375</v>
      </c>
    </row>
    <row r="2154" hidden="1" customHeight="1" spans="1:19">
      <c r="A2154" s="1" t="s">
        <v>5376</v>
      </c>
      <c r="B2154" s="3" t="s">
        <v>5377</v>
      </c>
      <c r="H2154" s="1">
        <v>6</v>
      </c>
      <c r="I2154" s="6">
        <v>45140</v>
      </c>
      <c r="J2154" s="13" t="s">
        <v>5378</v>
      </c>
      <c r="K2154" s="1" t="s">
        <v>1265</v>
      </c>
      <c r="N2154" s="8"/>
      <c r="R2154" s="1"/>
      <c r="S2154" s="1">
        <v>1</v>
      </c>
    </row>
    <row r="2155" hidden="1" customHeight="1" spans="1:19">
      <c r="A2155" s="1" t="s">
        <v>5379</v>
      </c>
      <c r="B2155" s="3" t="s">
        <v>5380</v>
      </c>
      <c r="H2155" s="1">
        <v>11</v>
      </c>
      <c r="I2155" s="6">
        <v>45140</v>
      </c>
      <c r="J2155" s="13" t="s">
        <v>5381</v>
      </c>
      <c r="K2155" s="1" t="s">
        <v>1320</v>
      </c>
      <c r="N2155" s="8"/>
      <c r="R2155" s="1"/>
      <c r="S2155" s="1">
        <v>1</v>
      </c>
    </row>
    <row r="2156" customHeight="1" spans="1:18">
      <c r="A2156" s="1" t="s">
        <v>5382</v>
      </c>
      <c r="B2156" s="3" t="s">
        <v>5383</v>
      </c>
      <c r="C2156" s="4">
        <v>16229378.0043149</v>
      </c>
      <c r="D2156" s="5">
        <v>15044633.41</v>
      </c>
      <c r="E2156" s="4">
        <v>7.3</v>
      </c>
      <c r="F2156" s="5">
        <v>15044633.41</v>
      </c>
      <c r="G2156" s="5">
        <f>100-100*F2156/C2156</f>
        <v>7.29999999999946</v>
      </c>
      <c r="H2156" s="1">
        <v>184</v>
      </c>
      <c r="I2156" s="6">
        <v>45140</v>
      </c>
      <c r="J2156" s="13" t="s">
        <v>5384</v>
      </c>
      <c r="K2156" s="1" t="s">
        <v>1320</v>
      </c>
      <c r="L2156" s="1" t="str">
        <f>_xlfn.DISPIMG("ID_E9392567E9C64711A3AEDA9224102895",1)</f>
        <v>=DISPIMG("ID_E9392567E9C64711A3AEDA9224102895",1)</v>
      </c>
      <c r="M2156" s="7" t="s">
        <v>3573</v>
      </c>
      <c r="N2156" s="8" t="s">
        <v>644</v>
      </c>
      <c r="O2156" s="9" t="s">
        <v>645</v>
      </c>
      <c r="P2156" s="9">
        <v>0</v>
      </c>
      <c r="Q2156" s="9"/>
      <c r="R2156" s="3" t="s">
        <v>5385</v>
      </c>
    </row>
    <row r="2157" customHeight="1" spans="1:18">
      <c r="A2157" s="1" t="s">
        <v>5386</v>
      </c>
      <c r="B2157" s="3" t="s">
        <v>5387</v>
      </c>
      <c r="C2157" s="4">
        <v>19342424</v>
      </c>
      <c r="D2157" s="5">
        <v>16523956.53</v>
      </c>
      <c r="E2157" s="4">
        <v>15.3</v>
      </c>
      <c r="F2157" s="5">
        <v>16523956.53</v>
      </c>
      <c r="G2157" s="5">
        <f>100-100*F2157/C2157</f>
        <v>14.5714284311005</v>
      </c>
      <c r="H2157" s="1">
        <v>145</v>
      </c>
      <c r="I2157" s="6">
        <v>45140</v>
      </c>
      <c r="J2157" s="13" t="s">
        <v>5388</v>
      </c>
      <c r="K2157" s="1" t="s">
        <v>20</v>
      </c>
      <c r="L2157" s="1" t="str">
        <f>_xlfn.DISPIMG("ID_E7F267C4892A496DA50E99BA5B97D7B6",1)</f>
        <v>=DISPIMG("ID_E7F267C4892A496DA50E99BA5B97D7B6",1)</v>
      </c>
      <c r="M2157" s="7" t="s">
        <v>5232</v>
      </c>
      <c r="N2157" s="8" t="s">
        <v>737</v>
      </c>
      <c r="O2157" s="1" t="s">
        <v>4276</v>
      </c>
      <c r="P2157" s="1">
        <v>0</v>
      </c>
      <c r="R2157" s="3" t="s">
        <v>5389</v>
      </c>
    </row>
    <row r="2158" customHeight="1" spans="1:18">
      <c r="A2158" s="1" t="s">
        <v>5390</v>
      </c>
      <c r="B2158" s="3" t="s">
        <v>5391</v>
      </c>
      <c r="C2158" s="4">
        <v>6304245</v>
      </c>
      <c r="D2158" s="5">
        <v>5883957.41</v>
      </c>
      <c r="E2158" s="4">
        <v>7.4</v>
      </c>
      <c r="F2158" s="5">
        <v>5883957.41</v>
      </c>
      <c r="G2158" s="5">
        <f>100-100*F2158/C2158</f>
        <v>6.66673947475074</v>
      </c>
      <c r="H2158" s="1">
        <v>120</v>
      </c>
      <c r="I2158" s="6">
        <v>45140</v>
      </c>
      <c r="J2158" s="13" t="s">
        <v>5392</v>
      </c>
      <c r="K2158" s="1" t="s">
        <v>1265</v>
      </c>
      <c r="L2158" s="1" t="str">
        <f>_xlfn.DISPIMG("ID_EB11D11CBE5140EB9D37F22E6B5D895A",1)</f>
        <v>=DISPIMG("ID_EB11D11CBE5140EB9D37F22E6B5D895A",1)</v>
      </c>
      <c r="M2158" s="7" t="s">
        <v>3544</v>
      </c>
      <c r="N2158" s="20" t="s">
        <v>657</v>
      </c>
      <c r="O2158" s="9" t="s">
        <v>645</v>
      </c>
      <c r="P2158" s="9">
        <v>0</v>
      </c>
      <c r="Q2158" s="9"/>
      <c r="R2158" s="3" t="s">
        <v>5393</v>
      </c>
    </row>
    <row r="2159" customHeight="1" spans="1:18">
      <c r="A2159" s="1" t="s">
        <v>5394</v>
      </c>
      <c r="B2159" s="3" t="s">
        <v>5395</v>
      </c>
      <c r="C2159" s="4">
        <v>12214098</v>
      </c>
      <c r="D2159" s="5">
        <v>10284270.52</v>
      </c>
      <c r="E2159" s="4">
        <v>15.8</v>
      </c>
      <c r="F2159" s="5">
        <v>10284270.52</v>
      </c>
      <c r="G2159" s="5">
        <f>100-100*F2159/C2159</f>
        <v>15.799999967251</v>
      </c>
      <c r="H2159" s="1">
        <v>254</v>
      </c>
      <c r="I2159" s="6">
        <v>45140</v>
      </c>
      <c r="J2159" s="13" t="s">
        <v>5396</v>
      </c>
      <c r="K2159" s="1" t="s">
        <v>502</v>
      </c>
      <c r="L2159" s="1" t="str">
        <f>_xlfn.DISPIMG("ID_1AD84F8055F94E739DDC5EA809909651",1)</f>
        <v>=DISPIMG("ID_1AD84F8055F94E739DDC5EA809909651",1)</v>
      </c>
      <c r="M2159" s="7" t="s">
        <v>5232</v>
      </c>
      <c r="N2159" s="20" t="s">
        <v>657</v>
      </c>
      <c r="O2159" s="9" t="s">
        <v>645</v>
      </c>
      <c r="P2159" s="9">
        <v>0</v>
      </c>
      <c r="Q2159" s="9"/>
      <c r="R2159" s="3" t="s">
        <v>5397</v>
      </c>
    </row>
    <row r="2160" hidden="1" customHeight="1" spans="1:19">
      <c r="A2160" s="1" t="s">
        <v>5398</v>
      </c>
      <c r="B2160" s="3" t="s">
        <v>3943</v>
      </c>
      <c r="C2160" s="4">
        <v>7636982</v>
      </c>
      <c r="D2160" s="5">
        <v>7636982</v>
      </c>
      <c r="F2160" s="5">
        <v>7636982</v>
      </c>
      <c r="H2160" s="1">
        <v>8</v>
      </c>
      <c r="I2160" s="6">
        <v>45141</v>
      </c>
      <c r="J2160" s="13" t="s">
        <v>5399</v>
      </c>
      <c r="K2160" s="1" t="s">
        <v>20</v>
      </c>
      <c r="N2160" s="8"/>
      <c r="R2160" s="1"/>
      <c r="S2160" s="1">
        <v>1</v>
      </c>
    </row>
    <row r="2161" hidden="1" customHeight="1" spans="1:19">
      <c r="A2161" s="1" t="s">
        <v>5400</v>
      </c>
      <c r="B2161" s="3" t="s">
        <v>5401</v>
      </c>
      <c r="H2161" s="1">
        <v>4</v>
      </c>
      <c r="I2161" s="6">
        <v>45141</v>
      </c>
      <c r="J2161" s="13" t="s">
        <v>5402</v>
      </c>
      <c r="K2161" s="1" t="s">
        <v>3658</v>
      </c>
      <c r="N2161" s="8"/>
      <c r="R2161" s="1"/>
      <c r="S2161" s="1">
        <v>1</v>
      </c>
    </row>
    <row r="2162" hidden="1" customHeight="1" spans="1:19">
      <c r="A2162" s="1" t="s">
        <v>5403</v>
      </c>
      <c r="B2162" s="3" t="s">
        <v>5404</v>
      </c>
      <c r="C2162" s="4">
        <v>985320</v>
      </c>
      <c r="D2162" s="5">
        <v>985320</v>
      </c>
      <c r="F2162" s="5">
        <v>985320</v>
      </c>
      <c r="H2162" s="1">
        <v>6</v>
      </c>
      <c r="I2162" s="6">
        <v>45142</v>
      </c>
      <c r="J2162" s="13" t="s">
        <v>5405</v>
      </c>
      <c r="K2162" s="1" t="s">
        <v>1265</v>
      </c>
      <c r="N2162" s="8"/>
      <c r="R2162" s="1"/>
      <c r="S2162" s="1">
        <v>1</v>
      </c>
    </row>
    <row r="2163" customHeight="1" spans="1:18">
      <c r="A2163" s="1" t="s">
        <v>5406</v>
      </c>
      <c r="B2163" s="3" t="s">
        <v>5407</v>
      </c>
      <c r="C2163" s="4">
        <v>4966349</v>
      </c>
      <c r="D2163" s="5">
        <v>4462403.06</v>
      </c>
      <c r="E2163" s="4">
        <v>10.3</v>
      </c>
      <c r="F2163" s="5">
        <v>4462403.06</v>
      </c>
      <c r="G2163" s="5">
        <f>100-100*F2163/C2163</f>
        <v>10.1472115632631</v>
      </c>
      <c r="H2163" s="1">
        <v>117</v>
      </c>
      <c r="I2163" s="6">
        <v>45142</v>
      </c>
      <c r="J2163" s="13" t="s">
        <v>5408</v>
      </c>
      <c r="K2163" s="1" t="s">
        <v>1265</v>
      </c>
      <c r="L2163" s="1" t="str">
        <f>_xlfn.DISPIMG("ID_30FFF4243FED4F558A5DCE31CD124D57",1)</f>
        <v>=DISPIMG("ID_30FFF4243FED4F558A5DCE31CD124D57",1)</v>
      </c>
      <c r="M2163" s="7" t="s">
        <v>3544</v>
      </c>
      <c r="N2163" s="20" t="s">
        <v>657</v>
      </c>
      <c r="O2163" s="9" t="s">
        <v>645</v>
      </c>
      <c r="P2163" s="9">
        <v>0</v>
      </c>
      <c r="Q2163" s="9"/>
      <c r="R2163" s="3" t="s">
        <v>5409</v>
      </c>
    </row>
    <row r="2164" hidden="1" customHeight="1" spans="1:19">
      <c r="A2164" s="1" t="s">
        <v>5410</v>
      </c>
      <c r="B2164" s="3" t="s">
        <v>5411</v>
      </c>
      <c r="H2164" s="1">
        <v>8</v>
      </c>
      <c r="I2164" s="6">
        <v>45145</v>
      </c>
      <c r="J2164" s="13" t="s">
        <v>5412</v>
      </c>
      <c r="K2164" s="1" t="s">
        <v>502</v>
      </c>
      <c r="N2164" s="8"/>
      <c r="R2164" s="1"/>
      <c r="S2164" s="1">
        <v>1</v>
      </c>
    </row>
    <row r="2165" hidden="1" customHeight="1" spans="1:19">
      <c r="A2165" s="1" t="s">
        <v>5413</v>
      </c>
      <c r="B2165" s="3" t="s">
        <v>5414</v>
      </c>
      <c r="H2165" s="1">
        <v>8</v>
      </c>
      <c r="I2165" s="6">
        <v>45145</v>
      </c>
      <c r="J2165" s="13" t="s">
        <v>5415</v>
      </c>
      <c r="K2165" s="1" t="s">
        <v>20</v>
      </c>
      <c r="N2165" s="8"/>
      <c r="R2165" s="1"/>
      <c r="S2165" s="1">
        <v>1</v>
      </c>
    </row>
    <row r="2166" hidden="1" customHeight="1" spans="1:19">
      <c r="A2166" s="1" t="s">
        <v>5416</v>
      </c>
      <c r="B2166" s="3" t="s">
        <v>5417</v>
      </c>
      <c r="H2166" s="1">
        <v>14</v>
      </c>
      <c r="I2166" s="6">
        <v>45145</v>
      </c>
      <c r="J2166" s="13" t="s">
        <v>5418</v>
      </c>
      <c r="K2166" s="1" t="s">
        <v>1320</v>
      </c>
      <c r="N2166" s="8"/>
      <c r="R2166" s="1"/>
      <c r="S2166" s="1">
        <v>1</v>
      </c>
    </row>
    <row r="2167" hidden="1" customHeight="1" spans="1:19">
      <c r="A2167" s="1" t="s">
        <v>4968</v>
      </c>
      <c r="B2167" s="3" t="s">
        <v>4969</v>
      </c>
      <c r="H2167" s="1">
        <v>7</v>
      </c>
      <c r="I2167" s="6">
        <v>45145</v>
      </c>
      <c r="J2167" s="13" t="s">
        <v>5419</v>
      </c>
      <c r="K2167" s="1" t="s">
        <v>3540</v>
      </c>
      <c r="N2167" s="8"/>
      <c r="R2167" s="1"/>
      <c r="S2167" s="1">
        <v>1</v>
      </c>
    </row>
    <row r="2168" hidden="1" customHeight="1" spans="1:19">
      <c r="A2168" s="1" t="s">
        <v>5420</v>
      </c>
      <c r="B2168" s="3" t="s">
        <v>5421</v>
      </c>
      <c r="H2168" s="1">
        <v>4</v>
      </c>
      <c r="I2168" s="6">
        <v>45146</v>
      </c>
      <c r="J2168" s="13" t="s">
        <v>5422</v>
      </c>
      <c r="K2168" s="1" t="s">
        <v>1320</v>
      </c>
      <c r="N2168" s="8"/>
      <c r="R2168" s="1"/>
      <c r="S2168" s="1">
        <v>1</v>
      </c>
    </row>
    <row r="2169" hidden="1" customHeight="1" spans="1:19">
      <c r="A2169" s="1" t="s">
        <v>5423</v>
      </c>
      <c r="B2169" s="3" t="s">
        <v>5424</v>
      </c>
      <c r="C2169" s="4">
        <v>998693.33</v>
      </c>
      <c r="D2169" s="5">
        <v>998693.33</v>
      </c>
      <c r="F2169" s="5">
        <v>998693.33</v>
      </c>
      <c r="H2169" s="1">
        <v>4</v>
      </c>
      <c r="I2169" s="6">
        <v>45146</v>
      </c>
      <c r="J2169" s="13" t="s">
        <v>5425</v>
      </c>
      <c r="K2169" s="1" t="s">
        <v>2593</v>
      </c>
      <c r="N2169" s="8"/>
      <c r="R2169" s="1"/>
      <c r="S2169" s="1">
        <v>1</v>
      </c>
    </row>
    <row r="2170" hidden="1" customHeight="1" spans="1:19">
      <c r="A2170" s="1" t="s">
        <v>5426</v>
      </c>
      <c r="B2170" s="3" t="s">
        <v>5427</v>
      </c>
      <c r="H2170" s="1">
        <v>5</v>
      </c>
      <c r="I2170" s="6">
        <v>45146</v>
      </c>
      <c r="J2170" s="13" t="s">
        <v>5428</v>
      </c>
      <c r="K2170" s="1" t="s">
        <v>20</v>
      </c>
      <c r="N2170" s="8"/>
      <c r="R2170" s="1"/>
      <c r="S2170" s="1">
        <v>1</v>
      </c>
    </row>
    <row r="2171" hidden="1" customHeight="1" spans="1:19">
      <c r="A2171" s="1" t="s">
        <v>5429</v>
      </c>
      <c r="B2171" s="3" t="s">
        <v>5430</v>
      </c>
      <c r="C2171" s="4">
        <v>15000000</v>
      </c>
      <c r="D2171" s="5">
        <v>15000000</v>
      </c>
      <c r="F2171" s="5">
        <v>15000000</v>
      </c>
      <c r="H2171" s="1">
        <v>11</v>
      </c>
      <c r="I2171" s="6">
        <v>45146</v>
      </c>
      <c r="J2171" s="13" t="s">
        <v>5431</v>
      </c>
      <c r="K2171" s="1" t="s">
        <v>1320</v>
      </c>
      <c r="N2171" s="8"/>
      <c r="R2171" s="1"/>
      <c r="S2171" s="1">
        <v>1</v>
      </c>
    </row>
    <row r="2172" hidden="1" customHeight="1" spans="1:19">
      <c r="A2172" s="1" t="s">
        <v>5175</v>
      </c>
      <c r="B2172" s="3" t="s">
        <v>5176</v>
      </c>
      <c r="H2172" s="1">
        <v>4</v>
      </c>
      <c r="I2172" s="6">
        <v>45146</v>
      </c>
      <c r="J2172" s="13" t="s">
        <v>5432</v>
      </c>
      <c r="K2172" s="1" t="s">
        <v>20</v>
      </c>
      <c r="N2172" s="8"/>
      <c r="R2172" s="1"/>
      <c r="S2172" s="1">
        <v>1</v>
      </c>
    </row>
    <row r="2173" customHeight="1" spans="1:18">
      <c r="A2173" s="1" t="s">
        <v>5433</v>
      </c>
      <c r="B2173" s="3" t="s">
        <v>5434</v>
      </c>
      <c r="C2173" s="4">
        <v>7195848</v>
      </c>
      <c r="D2173" s="5">
        <v>6591396.77</v>
      </c>
      <c r="E2173" s="4">
        <v>8.4</v>
      </c>
      <c r="F2173" s="5">
        <v>6591396.77</v>
      </c>
      <c r="G2173" s="5">
        <f>100-100*F2173/C2173</f>
        <v>8.39999997220619</v>
      </c>
      <c r="H2173" s="1">
        <v>83</v>
      </c>
      <c r="I2173" s="6">
        <v>45146</v>
      </c>
      <c r="J2173" s="13" t="s">
        <v>5435</v>
      </c>
      <c r="K2173" s="1" t="s">
        <v>1320</v>
      </c>
      <c r="L2173" s="1" t="str">
        <f>_xlfn.DISPIMG("ID_645E4CABD65F48C7BDEB960A5858A628",1)</f>
        <v>=DISPIMG("ID_645E4CABD65F48C7BDEB960A5858A628",1)</v>
      </c>
      <c r="M2173" s="7" t="s">
        <v>3573</v>
      </c>
      <c r="N2173" s="8" t="s">
        <v>644</v>
      </c>
      <c r="O2173" s="9" t="s">
        <v>645</v>
      </c>
      <c r="P2173" s="9">
        <v>0</v>
      </c>
      <c r="Q2173" s="9"/>
      <c r="R2173" s="3" t="s">
        <v>5436</v>
      </c>
    </row>
    <row r="2174" ht="28" hidden="1" customHeight="1" spans="1:19">
      <c r="A2174" s="1" t="s">
        <v>5437</v>
      </c>
      <c r="B2174" s="3" t="s">
        <v>5438</v>
      </c>
      <c r="C2174" s="4">
        <v>280543538</v>
      </c>
      <c r="D2174" s="5"/>
      <c r="E2174" s="4">
        <v>3.5</v>
      </c>
      <c r="H2174" s="1">
        <v>52</v>
      </c>
      <c r="I2174" s="6">
        <v>45146</v>
      </c>
      <c r="J2174" s="13" t="s">
        <v>5439</v>
      </c>
      <c r="K2174" s="1" t="s">
        <v>2593</v>
      </c>
      <c r="L2174" s="1" t="str">
        <f>_xlfn.DISPIMG("ID_1A4126A7450B4BF7AF39A04FC0D7562F",1)</f>
        <v>=DISPIMG("ID_1A4126A7450B4BF7AF39A04FC0D7562F",1)</v>
      </c>
      <c r="M2174" s="17" t="s">
        <v>5440</v>
      </c>
      <c r="N2174" s="23" t="s">
        <v>5441</v>
      </c>
      <c r="O2174" s="1" t="s">
        <v>3637</v>
      </c>
      <c r="P2174" s="1">
        <v>1</v>
      </c>
      <c r="R2174" s="1" t="s">
        <v>5442</v>
      </c>
      <c r="S2174" s="1">
        <v>1</v>
      </c>
    </row>
    <row r="2175" customHeight="1" spans="1:18">
      <c r="A2175" s="1" t="s">
        <v>5443</v>
      </c>
      <c r="B2175" s="3" t="s">
        <v>5444</v>
      </c>
      <c r="C2175" s="4">
        <v>5371032</v>
      </c>
      <c r="D2175" s="5">
        <v>4914494.28</v>
      </c>
      <c r="E2175" s="4">
        <v>8.5</v>
      </c>
      <c r="F2175" s="5">
        <v>4914494.28</v>
      </c>
      <c r="G2175" s="5">
        <f>100-100*F2175/C2175</f>
        <v>8.5</v>
      </c>
      <c r="H2175" s="1">
        <v>82</v>
      </c>
      <c r="I2175" s="6">
        <v>45146</v>
      </c>
      <c r="J2175" s="13" t="s">
        <v>5445</v>
      </c>
      <c r="K2175" s="1" t="s">
        <v>1320</v>
      </c>
      <c r="L2175" s="1" t="str">
        <f>_xlfn.DISPIMG("ID_0B4CA34C418F43C1872C5F15625AA0D0",1)</f>
        <v>=DISPIMG("ID_0B4CA34C418F43C1872C5F15625AA0D0",1)</v>
      </c>
      <c r="M2175" s="7" t="s">
        <v>3573</v>
      </c>
      <c r="N2175" s="8" t="s">
        <v>644</v>
      </c>
      <c r="O2175" s="9" t="s">
        <v>645</v>
      </c>
      <c r="P2175" s="9">
        <v>0</v>
      </c>
      <c r="Q2175" s="9"/>
      <c r="R2175" s="3" t="s">
        <v>5446</v>
      </c>
    </row>
    <row r="2176" customHeight="1" spans="1:18">
      <c r="A2176" s="1" t="s">
        <v>5447</v>
      </c>
      <c r="B2176" s="3" t="s">
        <v>5448</v>
      </c>
      <c r="C2176" s="4">
        <v>5232168</v>
      </c>
      <c r="D2176" s="5">
        <v>4827416.48</v>
      </c>
      <c r="E2176" s="4">
        <v>7.8</v>
      </c>
      <c r="F2176" s="5">
        <v>4827416.48</v>
      </c>
      <c r="G2176" s="5">
        <f>100-100*F2176/C2176</f>
        <v>7.73582805445083</v>
      </c>
      <c r="H2176" s="1">
        <v>53</v>
      </c>
      <c r="I2176" s="6">
        <v>45146</v>
      </c>
      <c r="J2176" s="13" t="s">
        <v>5449</v>
      </c>
      <c r="K2176" s="1" t="s">
        <v>1320</v>
      </c>
      <c r="L2176" s="1" t="str">
        <f>_xlfn.DISPIMG("ID_9DFAADEFD3924BDE89D693E21C413284",1)</f>
        <v>=DISPIMG("ID_9DFAADEFD3924BDE89D693E21C413284",1)</v>
      </c>
      <c r="M2176" s="7" t="s">
        <v>4362</v>
      </c>
      <c r="N2176" s="8" t="s">
        <v>644</v>
      </c>
      <c r="O2176" s="9" t="s">
        <v>645</v>
      </c>
      <c r="P2176" s="9">
        <v>0</v>
      </c>
      <c r="Q2176" s="9"/>
      <c r="R2176" s="3" t="s">
        <v>5450</v>
      </c>
    </row>
    <row r="2177" customHeight="1" spans="1:18">
      <c r="A2177" s="1" t="s">
        <v>5451</v>
      </c>
      <c r="B2177" s="3" t="s">
        <v>5452</v>
      </c>
      <c r="C2177" s="4">
        <v>17466208</v>
      </c>
      <c r="D2177" s="5">
        <v>15670536.28</v>
      </c>
      <c r="E2177" s="4">
        <v>10.3</v>
      </c>
      <c r="F2177" s="5">
        <v>15670536.28</v>
      </c>
      <c r="G2177" s="5">
        <f>100-100*F2177/C2177</f>
        <v>10.2808332524152</v>
      </c>
      <c r="H2177" s="1">
        <v>289</v>
      </c>
      <c r="I2177" s="6">
        <v>45147</v>
      </c>
      <c r="J2177" s="13" t="s">
        <v>5453</v>
      </c>
      <c r="K2177" s="1" t="s">
        <v>502</v>
      </c>
      <c r="L2177" s="1" t="str">
        <f>_xlfn.DISPIMG("ID_30FFF4243FED4F558A5DCE31CD124D57",1)</f>
        <v>=DISPIMG("ID_30FFF4243FED4F558A5DCE31CD124D57",1)</v>
      </c>
      <c r="M2177" s="7" t="s">
        <v>3544</v>
      </c>
      <c r="N2177" s="20" t="s">
        <v>657</v>
      </c>
      <c r="O2177" s="9" t="s">
        <v>645</v>
      </c>
      <c r="P2177" s="9">
        <v>0</v>
      </c>
      <c r="Q2177" s="9"/>
      <c r="R2177" s="3" t="s">
        <v>5454</v>
      </c>
    </row>
    <row r="2178" hidden="1" customHeight="1" spans="1:19">
      <c r="A2178" s="1" t="s">
        <v>5455</v>
      </c>
      <c r="B2178" s="3" t="s">
        <v>5456</v>
      </c>
      <c r="H2178" s="1">
        <v>7</v>
      </c>
      <c r="I2178" s="6">
        <v>45148</v>
      </c>
      <c r="J2178" s="13" t="s">
        <v>5457</v>
      </c>
      <c r="K2178" s="1" t="s">
        <v>1265</v>
      </c>
      <c r="N2178" s="8"/>
      <c r="R2178" s="1"/>
      <c r="S2178" s="1">
        <v>1</v>
      </c>
    </row>
    <row r="2179" hidden="1" customHeight="1" spans="1:19">
      <c r="A2179" s="1" t="s">
        <v>5437</v>
      </c>
      <c r="B2179" s="3" t="s">
        <v>5458</v>
      </c>
      <c r="H2179" s="1">
        <v>22</v>
      </c>
      <c r="I2179" s="6">
        <v>45148</v>
      </c>
      <c r="J2179" s="13" t="s">
        <v>5459</v>
      </c>
      <c r="K2179" s="1" t="s">
        <v>2593</v>
      </c>
      <c r="N2179" s="8"/>
      <c r="R2179" s="1"/>
      <c r="S2179" s="1">
        <v>1</v>
      </c>
    </row>
    <row r="2180" hidden="1" customHeight="1" spans="1:19">
      <c r="A2180" s="1" t="s">
        <v>5460</v>
      </c>
      <c r="B2180" s="3" t="s">
        <v>5461</v>
      </c>
      <c r="H2180" s="1">
        <v>6</v>
      </c>
      <c r="I2180" s="6">
        <v>45148</v>
      </c>
      <c r="J2180" s="13" t="s">
        <v>5462</v>
      </c>
      <c r="K2180" s="1" t="s">
        <v>1320</v>
      </c>
      <c r="N2180" s="8"/>
      <c r="R2180" s="1"/>
      <c r="S2180" s="1">
        <v>1</v>
      </c>
    </row>
    <row r="2181" customHeight="1" spans="1:18">
      <c r="A2181" s="1" t="s">
        <v>5463</v>
      </c>
      <c r="B2181" s="3" t="s">
        <v>5464</v>
      </c>
      <c r="C2181" s="4">
        <v>5170722</v>
      </c>
      <c r="D2181" s="5">
        <v>4882246.12</v>
      </c>
      <c r="E2181" s="4">
        <v>5.8</v>
      </c>
      <c r="F2181" s="5">
        <v>4882246.12</v>
      </c>
      <c r="G2181" s="5">
        <f>100-100*F2181/C2181</f>
        <v>5.57902513420757</v>
      </c>
      <c r="H2181" s="1">
        <v>114</v>
      </c>
      <c r="I2181" s="6">
        <v>45148</v>
      </c>
      <c r="J2181" s="13" t="s">
        <v>5465</v>
      </c>
      <c r="K2181" s="1" t="s">
        <v>1320</v>
      </c>
      <c r="L2181" s="1" t="str">
        <f>_xlfn.DISPIMG("ID_E57C3E05148E4C40BED3713927D185FF",1)</f>
        <v>=DISPIMG("ID_E57C3E05148E4C40BED3713927D185FF",1)</v>
      </c>
      <c r="M2181" s="7" t="s">
        <v>3602</v>
      </c>
      <c r="N2181" s="8" t="s">
        <v>644</v>
      </c>
      <c r="O2181" s="9" t="s">
        <v>645</v>
      </c>
      <c r="P2181" s="9">
        <v>0</v>
      </c>
      <c r="Q2181" s="9"/>
      <c r="R2181" s="3" t="s">
        <v>5466</v>
      </c>
    </row>
    <row r="2182" customHeight="1" spans="1:18">
      <c r="A2182" s="1" t="s">
        <v>5467</v>
      </c>
      <c r="B2182" s="3" t="s">
        <v>5468</v>
      </c>
      <c r="C2182" s="4">
        <v>21008121</v>
      </c>
      <c r="D2182" s="5">
        <v>19641794.59</v>
      </c>
      <c r="E2182" s="4">
        <v>6.9</v>
      </c>
      <c r="F2182" s="5">
        <v>19641794.59</v>
      </c>
      <c r="G2182" s="5">
        <f>100-100*F2182/C2182</f>
        <v>6.50380112528865</v>
      </c>
      <c r="H2182" s="1">
        <v>37</v>
      </c>
      <c r="I2182" s="6">
        <v>45148</v>
      </c>
      <c r="J2182" s="13" t="s">
        <v>5469</v>
      </c>
      <c r="K2182" s="1" t="s">
        <v>1320</v>
      </c>
      <c r="L2182" s="1" t="str">
        <f>_xlfn.DISPIMG("ID_F4F94077D00C457BA03F216412B7FB8C",1)</f>
        <v>=DISPIMG("ID_F4F94077D00C457BA03F216412B7FB8C",1)</v>
      </c>
      <c r="M2182" s="7" t="s">
        <v>3573</v>
      </c>
      <c r="N2182" s="8" t="s">
        <v>644</v>
      </c>
      <c r="O2182" s="9" t="s">
        <v>645</v>
      </c>
      <c r="P2182" s="9">
        <v>0</v>
      </c>
      <c r="Q2182" s="9"/>
      <c r="R2182" s="3" t="s">
        <v>5470</v>
      </c>
    </row>
    <row r="2183" hidden="1" customHeight="1" spans="1:19">
      <c r="A2183" s="1" t="s">
        <v>5471</v>
      </c>
      <c r="B2183" s="3" t="s">
        <v>5472</v>
      </c>
      <c r="H2183" s="1">
        <v>6</v>
      </c>
      <c r="I2183" s="6">
        <v>45149</v>
      </c>
      <c r="J2183" s="13" t="s">
        <v>5473</v>
      </c>
      <c r="K2183" s="1" t="s">
        <v>20</v>
      </c>
      <c r="N2183" s="8"/>
      <c r="R2183" s="1"/>
      <c r="S2183" s="1">
        <v>1</v>
      </c>
    </row>
    <row r="2184" hidden="1" customHeight="1" spans="1:19">
      <c r="A2184" s="1" t="s">
        <v>5474</v>
      </c>
      <c r="B2184" s="3" t="s">
        <v>5475</v>
      </c>
      <c r="H2184" s="1">
        <v>6</v>
      </c>
      <c r="I2184" s="6">
        <v>45149</v>
      </c>
      <c r="J2184" s="13" t="s">
        <v>5476</v>
      </c>
      <c r="K2184" s="1" t="s">
        <v>1320</v>
      </c>
      <c r="N2184" s="8"/>
      <c r="R2184" s="1"/>
      <c r="S2184" s="1">
        <v>1</v>
      </c>
    </row>
    <row r="2185" customHeight="1" spans="1:18">
      <c r="A2185" s="1" t="s">
        <v>5477</v>
      </c>
      <c r="B2185" s="3" t="s">
        <v>5478</v>
      </c>
      <c r="C2185" s="4">
        <v>9055822</v>
      </c>
      <c r="D2185" s="5">
        <v>8446288.46</v>
      </c>
      <c r="E2185" s="4">
        <v>7</v>
      </c>
      <c r="F2185" s="5">
        <v>8446288.46</v>
      </c>
      <c r="G2185" s="5">
        <f>100-100*F2185/C2185</f>
        <v>6.73084718317121</v>
      </c>
      <c r="H2185" s="1">
        <v>160</v>
      </c>
      <c r="I2185" s="6">
        <v>45149</v>
      </c>
      <c r="J2185" s="13" t="s">
        <v>5479</v>
      </c>
      <c r="K2185" s="1" t="s">
        <v>1320</v>
      </c>
      <c r="L2185" s="1" t="str">
        <f>_xlfn.DISPIMG("ID_01B2D7713F2242689919509AB745DEF9",1)</f>
        <v>=DISPIMG("ID_01B2D7713F2242689919509AB745DEF9",1)</v>
      </c>
      <c r="M2185" s="7" t="s">
        <v>3602</v>
      </c>
      <c r="N2185" s="8" t="s">
        <v>644</v>
      </c>
      <c r="O2185" s="9" t="s">
        <v>645</v>
      </c>
      <c r="P2185" s="9">
        <v>0</v>
      </c>
      <c r="Q2185" s="9"/>
      <c r="R2185" s="3" t="s">
        <v>5480</v>
      </c>
    </row>
    <row r="2186" customHeight="1" spans="1:18">
      <c r="A2186" s="1" t="s">
        <v>5481</v>
      </c>
      <c r="B2186" s="3" t="s">
        <v>5482</v>
      </c>
      <c r="C2186" s="4">
        <v>11500884</v>
      </c>
      <c r="D2186" s="5">
        <v>10748690.97</v>
      </c>
      <c r="E2186" s="4">
        <v>6.9</v>
      </c>
      <c r="F2186" s="5">
        <v>10748690.97</v>
      </c>
      <c r="G2186" s="5">
        <f>100-100*F2186/C2186</f>
        <v>6.5403062060273</v>
      </c>
      <c r="H2186" s="1">
        <v>201</v>
      </c>
      <c r="I2186" s="6">
        <v>45149</v>
      </c>
      <c r="J2186" s="13" t="s">
        <v>5483</v>
      </c>
      <c r="K2186" s="1" t="s">
        <v>1265</v>
      </c>
      <c r="L2186" s="1" t="str">
        <f>_xlfn.DISPIMG("ID_4E4FFDC04EBF4B6B8F6B4FF9E83836A9",1)</f>
        <v>=DISPIMG("ID_4E4FFDC04EBF4B6B8F6B4FF9E83836A9",1)</v>
      </c>
      <c r="M2186" s="7" t="s">
        <v>3544</v>
      </c>
      <c r="N2186" s="26" t="s">
        <v>4445</v>
      </c>
      <c r="O2186" s="1" t="s">
        <v>4428</v>
      </c>
      <c r="P2186" s="1">
        <v>1</v>
      </c>
      <c r="R2186" s="3" t="s">
        <v>5484</v>
      </c>
    </row>
    <row r="2187" hidden="1" customHeight="1" spans="1:19">
      <c r="A2187" s="1" t="s">
        <v>5485</v>
      </c>
      <c r="B2187" s="3" t="s">
        <v>5486</v>
      </c>
      <c r="C2187" s="4">
        <v>9487361.45</v>
      </c>
      <c r="D2187" s="5">
        <v>9487361.45</v>
      </c>
      <c r="F2187" s="5">
        <v>9487361.45</v>
      </c>
      <c r="H2187" s="1">
        <v>118</v>
      </c>
      <c r="I2187" s="6">
        <v>45152</v>
      </c>
      <c r="J2187" s="13" t="s">
        <v>5487</v>
      </c>
      <c r="K2187" s="1" t="s">
        <v>576</v>
      </c>
      <c r="N2187" s="8"/>
      <c r="R2187" s="1"/>
      <c r="S2187" s="1">
        <v>1</v>
      </c>
    </row>
    <row r="2188" hidden="1" customHeight="1" spans="1:19">
      <c r="A2188" s="1" t="s">
        <v>5488</v>
      </c>
      <c r="B2188" s="3" t="s">
        <v>5489</v>
      </c>
      <c r="H2188" s="1">
        <v>3</v>
      </c>
      <c r="I2188" s="6">
        <v>45152</v>
      </c>
      <c r="J2188" s="13" t="s">
        <v>5490</v>
      </c>
      <c r="K2188" s="1" t="s">
        <v>20</v>
      </c>
      <c r="N2188" s="8"/>
      <c r="R2188" s="1"/>
      <c r="S2188" s="1">
        <v>1</v>
      </c>
    </row>
    <row r="2189" customHeight="1" spans="1:18">
      <c r="A2189" s="1" t="s">
        <v>5491</v>
      </c>
      <c r="B2189" s="3" t="s">
        <v>5492</v>
      </c>
      <c r="C2189" s="4">
        <v>5597272</v>
      </c>
      <c r="D2189" s="5">
        <v>5339455.1</v>
      </c>
      <c r="E2189" s="4">
        <v>5.4</v>
      </c>
      <c r="F2189" s="5">
        <v>5339455.1</v>
      </c>
      <c r="G2189" s="5">
        <f>100-100*F2189/C2189</f>
        <v>4.60611705130643</v>
      </c>
      <c r="H2189" s="1">
        <v>84</v>
      </c>
      <c r="I2189" s="6">
        <v>45152</v>
      </c>
      <c r="J2189" s="13" t="s">
        <v>5493</v>
      </c>
      <c r="K2189" s="1" t="s">
        <v>1320</v>
      </c>
      <c r="L2189" s="1" t="str">
        <f>_xlfn.DISPIMG("ID_90D1E1BE0C81455592214A599253B6BC",1)</f>
        <v>=DISPIMG("ID_90D1E1BE0C81455592214A599253B6BC",1)</v>
      </c>
      <c r="M2189" s="7" t="s">
        <v>3573</v>
      </c>
      <c r="N2189" s="8" t="s">
        <v>644</v>
      </c>
      <c r="O2189" s="9" t="s">
        <v>645</v>
      </c>
      <c r="P2189" s="9">
        <v>0</v>
      </c>
      <c r="Q2189" s="9"/>
      <c r="R2189" s="3" t="s">
        <v>5494</v>
      </c>
    </row>
    <row r="2190" hidden="1" customHeight="1" spans="1:19">
      <c r="A2190" s="1" t="s">
        <v>5495</v>
      </c>
      <c r="B2190" s="3" t="s">
        <v>5496</v>
      </c>
      <c r="H2190" s="1">
        <v>15</v>
      </c>
      <c r="I2190" s="6">
        <v>45153</v>
      </c>
      <c r="J2190" s="13" t="s">
        <v>5497</v>
      </c>
      <c r="K2190" s="1" t="s">
        <v>1320</v>
      </c>
      <c r="N2190" s="8"/>
      <c r="R2190" s="1"/>
      <c r="S2190" s="1">
        <v>1</v>
      </c>
    </row>
    <row r="2191" hidden="1" customHeight="1" spans="1:19">
      <c r="A2191" s="1" t="s">
        <v>5498</v>
      </c>
      <c r="B2191" s="3" t="s">
        <v>5499</v>
      </c>
      <c r="C2191" s="4">
        <v>1311500</v>
      </c>
      <c r="D2191" s="5">
        <v>1311500</v>
      </c>
      <c r="F2191" s="5">
        <v>1311500</v>
      </c>
      <c r="H2191" s="1">
        <v>5</v>
      </c>
      <c r="I2191" s="6">
        <v>45153</v>
      </c>
      <c r="J2191" s="13" t="s">
        <v>5500</v>
      </c>
      <c r="K2191" s="1" t="s">
        <v>1265</v>
      </c>
      <c r="N2191" s="8"/>
      <c r="R2191" s="1"/>
      <c r="S2191" s="1">
        <v>1</v>
      </c>
    </row>
    <row r="2192" hidden="1" customHeight="1" spans="1:19">
      <c r="A2192" s="1" t="s">
        <v>5501</v>
      </c>
      <c r="B2192" s="3" t="s">
        <v>5502</v>
      </c>
      <c r="H2192" s="1">
        <v>74</v>
      </c>
      <c r="I2192" s="6">
        <v>45153</v>
      </c>
      <c r="J2192" s="13" t="s">
        <v>5503</v>
      </c>
      <c r="K2192" s="1" t="s">
        <v>1320</v>
      </c>
      <c r="N2192" s="8"/>
      <c r="R2192" s="1"/>
      <c r="S2192" s="1">
        <v>1</v>
      </c>
    </row>
    <row r="2193" hidden="1" customHeight="1" spans="1:19">
      <c r="A2193" s="1" t="s">
        <v>5504</v>
      </c>
      <c r="B2193" s="3" t="s">
        <v>5505</v>
      </c>
      <c r="H2193" s="1">
        <v>5</v>
      </c>
      <c r="I2193" s="6">
        <v>45153</v>
      </c>
      <c r="J2193" s="13" t="s">
        <v>5506</v>
      </c>
      <c r="K2193" s="1" t="s">
        <v>20</v>
      </c>
      <c r="N2193" s="8"/>
      <c r="R2193" s="1"/>
      <c r="S2193" s="1">
        <v>1</v>
      </c>
    </row>
    <row r="2194" hidden="1" customHeight="1" spans="1:19">
      <c r="A2194" s="1" t="s">
        <v>5507</v>
      </c>
      <c r="B2194" s="3" t="s">
        <v>5508</v>
      </c>
      <c r="H2194" s="1">
        <v>5</v>
      </c>
      <c r="I2194" s="6">
        <v>45153</v>
      </c>
      <c r="J2194" s="13" t="s">
        <v>5509</v>
      </c>
      <c r="K2194" s="1" t="s">
        <v>20</v>
      </c>
      <c r="N2194" s="8"/>
      <c r="R2194" s="1"/>
      <c r="S2194" s="1">
        <v>1</v>
      </c>
    </row>
    <row r="2195" hidden="1" customHeight="1" spans="1:19">
      <c r="A2195" s="1" t="s">
        <v>5510</v>
      </c>
      <c r="B2195" s="3" t="s">
        <v>5511</v>
      </c>
      <c r="H2195" s="1">
        <v>7</v>
      </c>
      <c r="I2195" s="6">
        <v>45153</v>
      </c>
      <c r="J2195" s="13" t="s">
        <v>5512</v>
      </c>
      <c r="K2195" s="1" t="s">
        <v>20</v>
      </c>
      <c r="N2195" s="8"/>
      <c r="R2195" s="1"/>
      <c r="S2195" s="1">
        <v>1</v>
      </c>
    </row>
    <row r="2196" customHeight="1" spans="1:18">
      <c r="A2196" s="1" t="s">
        <v>5513</v>
      </c>
      <c r="B2196" s="3" t="s">
        <v>5514</v>
      </c>
      <c r="C2196" s="4">
        <v>6365256</v>
      </c>
      <c r="D2196" s="5">
        <v>5998574.55</v>
      </c>
      <c r="E2196" s="4">
        <v>6.2</v>
      </c>
      <c r="F2196" s="5">
        <v>5998574.55</v>
      </c>
      <c r="G2196" s="5">
        <f>100-100*F2196/C2196</f>
        <v>5.76067089838963</v>
      </c>
      <c r="H2196" s="1">
        <v>225</v>
      </c>
      <c r="I2196" s="6">
        <v>45153</v>
      </c>
      <c r="J2196" s="13" t="s">
        <v>5515</v>
      </c>
      <c r="K2196" s="1" t="s">
        <v>1320</v>
      </c>
      <c r="L2196" s="1" t="str">
        <f>_xlfn.DISPIMG("ID_F57DD5F8088643A9B4980DFEF8E9FC21",1)</f>
        <v>=DISPIMG("ID_F57DD5F8088643A9B4980DFEF8E9FC21",1)</v>
      </c>
      <c r="M2196" s="7" t="s">
        <v>3544</v>
      </c>
      <c r="N2196" s="8" t="s">
        <v>737</v>
      </c>
      <c r="O2196" s="1" t="s">
        <v>671</v>
      </c>
      <c r="P2196" s="1">
        <v>0</v>
      </c>
      <c r="R2196" s="3" t="s">
        <v>5516</v>
      </c>
    </row>
    <row r="2197" hidden="1" customHeight="1" spans="1:19">
      <c r="A2197" s="1" t="s">
        <v>5517</v>
      </c>
      <c r="B2197" s="3" t="s">
        <v>5518</v>
      </c>
      <c r="H2197" s="1">
        <v>4</v>
      </c>
      <c r="I2197" s="6">
        <v>45154</v>
      </c>
      <c r="J2197" s="13" t="s">
        <v>5519</v>
      </c>
      <c r="K2197" s="1" t="s">
        <v>1320</v>
      </c>
      <c r="N2197" s="8"/>
      <c r="R2197" s="1"/>
      <c r="S2197" s="1">
        <v>1</v>
      </c>
    </row>
    <row r="2198" customHeight="1" spans="1:18">
      <c r="A2198" s="1" t="s">
        <v>5520</v>
      </c>
      <c r="B2198" s="3" t="s">
        <v>5521</v>
      </c>
      <c r="C2198" s="4">
        <v>8455664</v>
      </c>
      <c r="D2198" s="5">
        <v>7578513.91</v>
      </c>
      <c r="E2198" s="4">
        <v>11.4</v>
      </c>
      <c r="F2198" s="5">
        <v>7578513.91</v>
      </c>
      <c r="G2198" s="5">
        <f>100-100*F2198/C2198</f>
        <v>10.3735211096373</v>
      </c>
      <c r="H2198" s="1">
        <v>226</v>
      </c>
      <c r="I2198" s="6">
        <v>45154</v>
      </c>
      <c r="J2198" s="13" t="s">
        <v>5522</v>
      </c>
      <c r="K2198" s="1" t="s">
        <v>1320</v>
      </c>
      <c r="L2198" s="1" t="str">
        <f>_xlfn.DISPIMG("ID_189FBBE358FE464F8576C9EB75F9E47B",1)</f>
        <v>=DISPIMG("ID_189FBBE358FE464F8576C9EB75F9E47B",1)</v>
      </c>
      <c r="M2198" s="7" t="s">
        <v>3544</v>
      </c>
      <c r="N2198" s="8" t="s">
        <v>737</v>
      </c>
      <c r="O2198" s="1" t="s">
        <v>671</v>
      </c>
      <c r="P2198" s="1">
        <v>0</v>
      </c>
      <c r="R2198" s="3" t="s">
        <v>5523</v>
      </c>
    </row>
    <row r="2199" hidden="1" customHeight="1" spans="1:19">
      <c r="A2199" s="1" t="s">
        <v>5524</v>
      </c>
      <c r="B2199" s="3" t="s">
        <v>5525</v>
      </c>
      <c r="C2199" s="4">
        <v>3258566</v>
      </c>
      <c r="D2199" s="5">
        <v>3258566</v>
      </c>
      <c r="F2199" s="5">
        <v>3258566</v>
      </c>
      <c r="H2199" s="1">
        <v>3</v>
      </c>
      <c r="I2199" s="6">
        <v>45155</v>
      </c>
      <c r="J2199" s="13" t="s">
        <v>5526</v>
      </c>
      <c r="K2199" s="1" t="s">
        <v>1320</v>
      </c>
      <c r="N2199" s="8"/>
      <c r="R2199" s="1"/>
      <c r="S2199" s="1">
        <v>1</v>
      </c>
    </row>
    <row r="2200" hidden="1" customHeight="1" spans="1:19">
      <c r="A2200" s="1" t="s">
        <v>5527</v>
      </c>
      <c r="B2200" s="3" t="s">
        <v>5528</v>
      </c>
      <c r="C2200" s="4">
        <v>12469936.5</v>
      </c>
      <c r="D2200" s="5">
        <v>12469936.5</v>
      </c>
      <c r="F2200" s="5">
        <v>12469936.5</v>
      </c>
      <c r="H2200" s="1">
        <v>3</v>
      </c>
      <c r="I2200" s="6">
        <v>45155</v>
      </c>
      <c r="J2200" s="13" t="s">
        <v>5529</v>
      </c>
      <c r="K2200" s="1" t="s">
        <v>502</v>
      </c>
      <c r="N2200" s="8"/>
      <c r="R2200" s="1"/>
      <c r="S2200" s="1">
        <v>1</v>
      </c>
    </row>
    <row r="2201" hidden="1" customHeight="1" spans="1:19">
      <c r="A2201" s="1" t="s">
        <v>5530</v>
      </c>
      <c r="B2201" s="3" t="s">
        <v>5531</v>
      </c>
      <c r="C2201" s="4">
        <v>12378693.26</v>
      </c>
      <c r="D2201" s="5">
        <v>12378693.26</v>
      </c>
      <c r="F2201" s="5">
        <v>12378693.26</v>
      </c>
      <c r="H2201" s="1">
        <v>108</v>
      </c>
      <c r="I2201" s="6">
        <v>45155</v>
      </c>
      <c r="J2201" s="13" t="s">
        <v>5532</v>
      </c>
      <c r="K2201" s="1" t="s">
        <v>3443</v>
      </c>
      <c r="N2201" s="8"/>
      <c r="R2201" s="1"/>
      <c r="S2201" s="1">
        <v>1</v>
      </c>
    </row>
    <row r="2202" customHeight="1" spans="1:18">
      <c r="A2202" s="1" t="s">
        <v>5533</v>
      </c>
      <c r="B2202" s="3" t="s">
        <v>5534</v>
      </c>
      <c r="C2202" s="4">
        <v>6513765</v>
      </c>
      <c r="D2202" s="5">
        <v>5780540.73</v>
      </c>
      <c r="E2202" s="4">
        <v>11.8</v>
      </c>
      <c r="F2202" s="5">
        <v>5780540.73</v>
      </c>
      <c r="G2202" s="5">
        <f>100-100*F2202/C2202</f>
        <v>11.2565355059631</v>
      </c>
      <c r="H2202" s="1">
        <v>176</v>
      </c>
      <c r="I2202" s="6">
        <v>45155</v>
      </c>
      <c r="J2202" s="13" t="s">
        <v>5535</v>
      </c>
      <c r="K2202" s="1" t="s">
        <v>1265</v>
      </c>
      <c r="L2202" s="1" t="str">
        <f>_xlfn.DISPIMG("ID_F06E9F3E49284410B0D3D94A4B7C2B14",1)</f>
        <v>=DISPIMG("ID_F06E9F3E49284410B0D3D94A4B7C2B14",1)</v>
      </c>
      <c r="M2202" s="7" t="s">
        <v>3544</v>
      </c>
      <c r="N2202" s="20" t="s">
        <v>657</v>
      </c>
      <c r="O2202" s="9" t="s">
        <v>645</v>
      </c>
      <c r="P2202" s="9">
        <v>0</v>
      </c>
      <c r="Q2202" s="9"/>
      <c r="R2202" s="3" t="s">
        <v>5536</v>
      </c>
    </row>
    <row r="2203" hidden="1" customHeight="1" spans="1:19">
      <c r="A2203" s="1" t="s">
        <v>5537</v>
      </c>
      <c r="B2203" s="3" t="s">
        <v>5538</v>
      </c>
      <c r="H2203" s="1">
        <v>12</v>
      </c>
      <c r="I2203" s="6">
        <v>45156</v>
      </c>
      <c r="J2203" s="13" t="s">
        <v>5539</v>
      </c>
      <c r="K2203" s="1" t="s">
        <v>1320</v>
      </c>
      <c r="N2203" s="8"/>
      <c r="R2203" s="1"/>
      <c r="S2203" s="1">
        <v>1</v>
      </c>
    </row>
    <row r="2204" hidden="1" customHeight="1" spans="1:19">
      <c r="A2204" s="1" t="s">
        <v>5540</v>
      </c>
      <c r="B2204" s="3" t="s">
        <v>5541</v>
      </c>
      <c r="H2204" s="1">
        <v>2</v>
      </c>
      <c r="I2204" s="6">
        <v>45156</v>
      </c>
      <c r="J2204" s="13" t="s">
        <v>5542</v>
      </c>
      <c r="K2204" s="1" t="s">
        <v>20</v>
      </c>
      <c r="N2204" s="8"/>
      <c r="R2204" s="1"/>
      <c r="S2204" s="1">
        <v>1</v>
      </c>
    </row>
    <row r="2205" hidden="1" customHeight="1" spans="1:19">
      <c r="A2205" s="1" t="s">
        <v>5543</v>
      </c>
      <c r="B2205" s="3" t="s">
        <v>5544</v>
      </c>
      <c r="C2205" s="4">
        <v>7166400.3</v>
      </c>
      <c r="D2205" s="5">
        <v>7166400.3</v>
      </c>
      <c r="F2205" s="5">
        <v>7166400.3</v>
      </c>
      <c r="H2205" s="1">
        <v>100</v>
      </c>
      <c r="I2205" s="6">
        <v>45156</v>
      </c>
      <c r="J2205" s="13" t="s">
        <v>5545</v>
      </c>
      <c r="K2205" s="1" t="s">
        <v>576</v>
      </c>
      <c r="N2205" s="8"/>
      <c r="R2205" s="1"/>
      <c r="S2205" s="1">
        <v>1</v>
      </c>
    </row>
    <row r="2206" hidden="1" customHeight="1" spans="1:19">
      <c r="A2206" s="1" t="s">
        <v>5546</v>
      </c>
      <c r="B2206" s="3" t="s">
        <v>5547</v>
      </c>
      <c r="H2206" s="1">
        <v>6</v>
      </c>
      <c r="I2206" s="6">
        <v>45159</v>
      </c>
      <c r="J2206" s="13" t="s">
        <v>5548</v>
      </c>
      <c r="K2206" s="1" t="s">
        <v>1265</v>
      </c>
      <c r="N2206" s="8"/>
      <c r="R2206" s="1"/>
      <c r="S2206" s="1">
        <v>1</v>
      </c>
    </row>
    <row r="2207" hidden="1" customHeight="1" spans="1:19">
      <c r="A2207" s="1" t="s">
        <v>5549</v>
      </c>
      <c r="B2207" s="3" t="s">
        <v>5550</v>
      </c>
      <c r="H2207" s="1">
        <v>6</v>
      </c>
      <c r="I2207" s="6">
        <v>45159</v>
      </c>
      <c r="J2207" s="13" t="s">
        <v>5551</v>
      </c>
      <c r="K2207" s="1" t="s">
        <v>20</v>
      </c>
      <c r="N2207" s="8"/>
      <c r="R2207" s="1"/>
      <c r="S2207" s="1">
        <v>1</v>
      </c>
    </row>
    <row r="2208" hidden="1" customHeight="1" spans="1:19">
      <c r="A2208" s="1" t="s">
        <v>5552</v>
      </c>
      <c r="B2208" s="3" t="s">
        <v>5553</v>
      </c>
      <c r="H2208" s="1">
        <v>11</v>
      </c>
      <c r="I2208" s="6">
        <v>45160</v>
      </c>
      <c r="J2208" s="13" t="s">
        <v>5554</v>
      </c>
      <c r="K2208" s="1" t="s">
        <v>20</v>
      </c>
      <c r="N2208" s="8"/>
      <c r="R2208" s="1"/>
      <c r="S2208" s="1">
        <v>1</v>
      </c>
    </row>
    <row r="2209" customHeight="1" spans="1:18">
      <c r="A2209" s="1" t="s">
        <v>5555</v>
      </c>
      <c r="B2209" s="3" t="s">
        <v>5556</v>
      </c>
      <c r="C2209" s="4">
        <v>93994832</v>
      </c>
      <c r="D2209" s="5">
        <v>87885167.92</v>
      </c>
      <c r="E2209" s="4">
        <v>6.5</v>
      </c>
      <c r="F2209" s="5">
        <v>87885167.92</v>
      </c>
      <c r="G2209" s="5">
        <f>100-100*F2209/C2209</f>
        <v>6.5</v>
      </c>
      <c r="H2209" s="1">
        <v>163</v>
      </c>
      <c r="I2209" s="6">
        <v>45160</v>
      </c>
      <c r="J2209" s="13" t="s">
        <v>5557</v>
      </c>
      <c r="K2209" s="1" t="s">
        <v>1320</v>
      </c>
      <c r="L2209" s="1" t="str">
        <f>_xlfn.DISPIMG("ID_1F80014707B4433C810D69A3977002C0",1)</f>
        <v>=DISPIMG("ID_1F80014707B4433C810D69A3977002C0",1)</v>
      </c>
      <c r="M2209" s="7" t="s">
        <v>3573</v>
      </c>
      <c r="N2209" s="8" t="s">
        <v>644</v>
      </c>
      <c r="O2209" s="9" t="s">
        <v>645</v>
      </c>
      <c r="P2209" s="9">
        <v>0</v>
      </c>
      <c r="Q2209" s="9"/>
      <c r="R2209" s="3" t="s">
        <v>5558</v>
      </c>
    </row>
    <row r="2210" ht="28" hidden="1" customHeight="1" spans="1:19">
      <c r="A2210" s="1" t="s">
        <v>5559</v>
      </c>
      <c r="B2210" s="3" t="s">
        <v>5560</v>
      </c>
      <c r="C2210" s="4">
        <v>2644200</v>
      </c>
      <c r="D2210" s="5">
        <v>2644200</v>
      </c>
      <c r="F2210" s="5">
        <v>2644200</v>
      </c>
      <c r="H2210" s="1">
        <v>3</v>
      </c>
      <c r="I2210" s="6">
        <v>45161</v>
      </c>
      <c r="J2210" s="13" t="s">
        <v>5561</v>
      </c>
      <c r="K2210" s="1" t="s">
        <v>1320</v>
      </c>
      <c r="N2210" s="8"/>
      <c r="R2210" s="1"/>
      <c r="S2210" s="1">
        <v>1</v>
      </c>
    </row>
    <row r="2211" hidden="1" customHeight="1" spans="1:19">
      <c r="A2211" s="1" t="s">
        <v>5562</v>
      </c>
      <c r="B2211" s="3" t="s">
        <v>5563</v>
      </c>
      <c r="H2211" s="1">
        <v>26</v>
      </c>
      <c r="I2211" s="6">
        <v>45162</v>
      </c>
      <c r="J2211" s="13" t="s">
        <v>5564</v>
      </c>
      <c r="K2211" s="1" t="s">
        <v>502</v>
      </c>
      <c r="N2211" s="8"/>
      <c r="R2211" s="1"/>
      <c r="S2211" s="1">
        <v>1</v>
      </c>
    </row>
    <row r="2212" hidden="1" customHeight="1" spans="1:19">
      <c r="A2212" s="1" t="s">
        <v>5565</v>
      </c>
      <c r="B2212" s="3" t="s">
        <v>5566</v>
      </c>
      <c r="H2212" s="1">
        <v>15</v>
      </c>
      <c r="I2212" s="6">
        <v>45162</v>
      </c>
      <c r="J2212" s="13" t="s">
        <v>5567</v>
      </c>
      <c r="K2212" s="1" t="s">
        <v>1320</v>
      </c>
      <c r="N2212" s="8"/>
      <c r="R2212" s="1"/>
      <c r="S2212" s="1">
        <v>1</v>
      </c>
    </row>
    <row r="2213" hidden="1" customHeight="1" spans="1:19">
      <c r="A2213" s="1" t="s">
        <v>5568</v>
      </c>
      <c r="B2213" s="3" t="s">
        <v>5569</v>
      </c>
      <c r="H2213" s="1">
        <v>72</v>
      </c>
      <c r="I2213" s="6">
        <v>45162</v>
      </c>
      <c r="J2213" s="13" t="s">
        <v>5570</v>
      </c>
      <c r="K2213" s="1" t="s">
        <v>1265</v>
      </c>
      <c r="N2213" s="8"/>
      <c r="R2213" s="1"/>
      <c r="S2213" s="1">
        <v>1</v>
      </c>
    </row>
    <row r="2214" hidden="1" customHeight="1" spans="1:19">
      <c r="A2214" s="1" t="s">
        <v>5571</v>
      </c>
      <c r="B2214" s="3" t="s">
        <v>5572</v>
      </c>
      <c r="H2214" s="1">
        <v>8</v>
      </c>
      <c r="I2214" s="6">
        <v>45162</v>
      </c>
      <c r="J2214" s="13" t="s">
        <v>5573</v>
      </c>
      <c r="K2214" s="1" t="s">
        <v>1320</v>
      </c>
      <c r="N2214" s="8"/>
      <c r="R2214" s="1"/>
      <c r="S2214" s="1">
        <v>1</v>
      </c>
    </row>
    <row r="2215" hidden="1" customHeight="1" spans="1:19">
      <c r="A2215" s="1" t="s">
        <v>5574</v>
      </c>
      <c r="B2215" s="3" t="s">
        <v>5575</v>
      </c>
      <c r="H2215" s="1">
        <v>57</v>
      </c>
      <c r="I2215" s="6">
        <v>45163</v>
      </c>
      <c r="J2215" s="13" t="s">
        <v>5576</v>
      </c>
      <c r="K2215" s="1" t="s">
        <v>1320</v>
      </c>
      <c r="N2215" s="8"/>
      <c r="R2215" s="1"/>
      <c r="S2215" s="1">
        <v>1</v>
      </c>
    </row>
    <row r="2216" hidden="1" customHeight="1" spans="1:19">
      <c r="A2216" s="1" t="s">
        <v>5577</v>
      </c>
      <c r="B2216" s="3" t="s">
        <v>5578</v>
      </c>
      <c r="H2216" s="1">
        <v>25</v>
      </c>
      <c r="I2216" s="6">
        <v>45163</v>
      </c>
      <c r="J2216" s="13" t="s">
        <v>5579</v>
      </c>
      <c r="K2216" s="1" t="s">
        <v>1265</v>
      </c>
      <c r="N2216" s="8"/>
      <c r="R2216" s="1"/>
      <c r="S2216" s="1">
        <v>1</v>
      </c>
    </row>
    <row r="2217" hidden="1" customHeight="1" spans="1:19">
      <c r="A2217" s="1" t="s">
        <v>5580</v>
      </c>
      <c r="B2217" s="3" t="s">
        <v>5581</v>
      </c>
      <c r="H2217" s="1">
        <v>16</v>
      </c>
      <c r="I2217" s="6">
        <v>45163</v>
      </c>
      <c r="J2217" s="13" t="s">
        <v>5582</v>
      </c>
      <c r="K2217" s="1" t="s">
        <v>1265</v>
      </c>
      <c r="N2217" s="8"/>
      <c r="R2217" s="1"/>
      <c r="S2217" s="1">
        <v>1</v>
      </c>
    </row>
    <row r="2218" customHeight="1" spans="1:18">
      <c r="A2218" s="1" t="s">
        <v>5583</v>
      </c>
      <c r="B2218" s="3" t="s">
        <v>5584</v>
      </c>
      <c r="C2218" s="4">
        <v>4619753</v>
      </c>
      <c r="D2218" s="5">
        <v>4250172.76</v>
      </c>
      <c r="E2218" s="4">
        <v>8</v>
      </c>
      <c r="F2218" s="5">
        <v>4250172.76</v>
      </c>
      <c r="G2218" s="5">
        <f t="shared" ref="G2218:G2249" si="2">100-100*F2218/C2218</f>
        <v>8</v>
      </c>
      <c r="H2218" s="1">
        <v>132</v>
      </c>
      <c r="I2218" s="6">
        <v>45163</v>
      </c>
      <c r="J2218" s="13" t="s">
        <v>5585</v>
      </c>
      <c r="K2218" s="1" t="s">
        <v>502</v>
      </c>
      <c r="L2218" s="1" t="str">
        <f>_xlfn.DISPIMG("ID_1AB8A22E895847E994EDBF139B92D872",1)</f>
        <v>=DISPIMG("ID_1AB8A22E895847E994EDBF139B92D872",1)</v>
      </c>
      <c r="M2218" s="7" t="s">
        <v>3544</v>
      </c>
      <c r="N2218" s="20" t="s">
        <v>657</v>
      </c>
      <c r="O2218" s="9" t="s">
        <v>645</v>
      </c>
      <c r="P2218" s="9">
        <v>0</v>
      </c>
      <c r="Q2218" s="9"/>
      <c r="R2218" s="3" t="s">
        <v>5586</v>
      </c>
    </row>
    <row r="2219" customHeight="1" spans="1:18">
      <c r="A2219" s="1" t="s">
        <v>5587</v>
      </c>
      <c r="B2219" s="3" t="s">
        <v>5588</v>
      </c>
      <c r="C2219" s="4">
        <v>5918360</v>
      </c>
      <c r="D2219" s="5">
        <v>5574886.37</v>
      </c>
      <c r="E2219" s="4">
        <v>6.2</v>
      </c>
      <c r="F2219" s="5">
        <v>5574886.37</v>
      </c>
      <c r="G2219" s="5">
        <f t="shared" si="2"/>
        <v>5.80352715955095</v>
      </c>
      <c r="H2219" s="1">
        <v>202</v>
      </c>
      <c r="I2219" s="6">
        <v>45163</v>
      </c>
      <c r="J2219" s="13" t="s">
        <v>5589</v>
      </c>
      <c r="K2219" s="1" t="s">
        <v>1265</v>
      </c>
      <c r="L2219" s="1" t="str">
        <f>_xlfn.DISPIMG("ID_C6283E06246C4EA6ACC5C864AC1DF8F7",1)</f>
        <v>=DISPIMG("ID_C6283E06246C4EA6ACC5C864AC1DF8F7",1)</v>
      </c>
      <c r="M2219" s="7" t="s">
        <v>3544</v>
      </c>
      <c r="N2219" s="20" t="s">
        <v>657</v>
      </c>
      <c r="O2219" s="9" t="s">
        <v>645</v>
      </c>
      <c r="P2219" s="9">
        <v>0</v>
      </c>
      <c r="Q2219" s="9"/>
      <c r="R2219" s="3" t="s">
        <v>5590</v>
      </c>
    </row>
    <row r="2220" customHeight="1" spans="1:18">
      <c r="A2220" s="1" t="s">
        <v>5591</v>
      </c>
      <c r="B2220" s="3" t="s">
        <v>5592</v>
      </c>
      <c r="C2220" s="4">
        <v>37854685</v>
      </c>
      <c r="D2220" s="5">
        <v>34672662.25</v>
      </c>
      <c r="E2220" s="4">
        <v>9.1</v>
      </c>
      <c r="F2220" s="5">
        <v>34672662.25</v>
      </c>
      <c r="G2220" s="5">
        <f t="shared" si="2"/>
        <v>8.40588886157684</v>
      </c>
      <c r="H2220" s="1">
        <v>132</v>
      </c>
      <c r="I2220" s="6">
        <v>45163</v>
      </c>
      <c r="J2220" s="13" t="s">
        <v>5593</v>
      </c>
      <c r="K2220" s="1" t="s">
        <v>1320</v>
      </c>
      <c r="L2220" s="1" t="str">
        <f>_xlfn.DISPIMG("ID_3EACE22E530247CB926BF9CE38D58AC9",1)</f>
        <v>=DISPIMG("ID_3EACE22E530247CB926BF9CE38D58AC9",1)</v>
      </c>
      <c r="M2220" s="7" t="s">
        <v>3573</v>
      </c>
      <c r="N2220" s="8" t="s">
        <v>644</v>
      </c>
      <c r="O2220" s="9" t="s">
        <v>645</v>
      </c>
      <c r="P2220" s="9">
        <v>0</v>
      </c>
      <c r="Q2220" s="9"/>
      <c r="R2220" s="3" t="s">
        <v>5594</v>
      </c>
    </row>
    <row r="2221" customHeight="1" spans="1:18">
      <c r="A2221" s="1" t="s">
        <v>5595</v>
      </c>
      <c r="B2221" s="3" t="s">
        <v>5596</v>
      </c>
      <c r="C2221" s="4">
        <v>5724232</v>
      </c>
      <c r="D2221" s="5">
        <v>5094566.48</v>
      </c>
      <c r="E2221" s="4">
        <v>11</v>
      </c>
      <c r="F2221" s="5">
        <v>5094566.48</v>
      </c>
      <c r="G2221" s="5">
        <f t="shared" si="2"/>
        <v>11</v>
      </c>
      <c r="H2221" s="1">
        <v>162</v>
      </c>
      <c r="I2221" s="6">
        <v>45163</v>
      </c>
      <c r="J2221" s="13" t="s">
        <v>5597</v>
      </c>
      <c r="K2221" s="1" t="s">
        <v>502</v>
      </c>
      <c r="L2221" s="1" t="str">
        <f>_xlfn.DISPIMG("ID_0B6370A35BCB46D48CCF6E242C78E177",1)</f>
        <v>=DISPIMG("ID_0B6370A35BCB46D48CCF6E242C78E177",1)</v>
      </c>
      <c r="M2221" s="7" t="s">
        <v>3544</v>
      </c>
      <c r="N2221" s="20" t="s">
        <v>657</v>
      </c>
      <c r="O2221" s="9" t="s">
        <v>645</v>
      </c>
      <c r="P2221" s="9">
        <v>0</v>
      </c>
      <c r="Q2221" s="9"/>
      <c r="R2221" s="3" t="s">
        <v>5598</v>
      </c>
    </row>
    <row r="2222" customHeight="1" spans="1:14">
      <c r="A2222" s="1" t="s">
        <v>5599</v>
      </c>
      <c r="B2222" s="3" t="s">
        <v>5600</v>
      </c>
      <c r="C2222" s="4">
        <v>28904093</v>
      </c>
      <c r="D2222" s="5">
        <v>26003699.6</v>
      </c>
      <c r="F2222" s="5">
        <v>26003699.6</v>
      </c>
      <c r="G2222" s="5">
        <f t="shared" si="2"/>
        <v>10.0345421667443</v>
      </c>
      <c r="H2222" s="1">
        <v>178</v>
      </c>
      <c r="I2222" s="6">
        <v>45166</v>
      </c>
      <c r="J2222" s="13" t="s">
        <v>5601</v>
      </c>
      <c r="K2222" s="1" t="s">
        <v>576</v>
      </c>
      <c r="L2222" s="1" t="str">
        <f>_xlfn.DISPIMG("ID_A0BF6DEFF2F94E8D9D813D932734CA5B",1)</f>
        <v>=DISPIMG("ID_A0BF6DEFF2F94E8D9D813D932734CA5B",1)</v>
      </c>
      <c r="M2222" s="7" t="s">
        <v>5602</v>
      </c>
      <c r="N2222" s="8"/>
    </row>
    <row r="2223" customHeight="1" spans="1:18">
      <c r="A2223" s="1" t="s">
        <v>5603</v>
      </c>
      <c r="B2223" s="3" t="s">
        <v>5604</v>
      </c>
      <c r="C2223" s="4">
        <v>7544262</v>
      </c>
      <c r="D2223" s="5">
        <v>6859890.02</v>
      </c>
      <c r="E2223" s="4">
        <v>9.4</v>
      </c>
      <c r="F2223" s="5">
        <v>6859890.02</v>
      </c>
      <c r="G2223" s="5">
        <f t="shared" si="2"/>
        <v>9.07142381852591</v>
      </c>
      <c r="H2223" s="1">
        <v>124</v>
      </c>
      <c r="I2223" s="6">
        <v>45166</v>
      </c>
      <c r="J2223" s="13" t="s">
        <v>5605</v>
      </c>
      <c r="K2223" s="1" t="s">
        <v>1320</v>
      </c>
      <c r="L2223" s="1" t="str">
        <f>_xlfn.DISPIMG("ID_8CB2704DA410460E93F78E0B570F9F62",1)</f>
        <v>=DISPIMG("ID_8CB2704DA410460E93F78E0B570F9F62",1)</v>
      </c>
      <c r="M2223" s="7" t="s">
        <v>5606</v>
      </c>
      <c r="N2223" s="8" t="s">
        <v>644</v>
      </c>
      <c r="O2223" s="9" t="s">
        <v>645</v>
      </c>
      <c r="P2223" s="9">
        <v>0</v>
      </c>
      <c r="Q2223" s="9"/>
      <c r="R2223" s="3" t="s">
        <v>5607</v>
      </c>
    </row>
    <row r="2224" customHeight="1" spans="1:14">
      <c r="A2224" s="1" t="s">
        <v>5608</v>
      </c>
      <c r="B2224" s="3" t="s">
        <v>5609</v>
      </c>
      <c r="C2224" s="4">
        <v>27218753</v>
      </c>
      <c r="D2224" s="5">
        <v>25041384</v>
      </c>
      <c r="F2224" s="5">
        <v>25041384</v>
      </c>
      <c r="G2224" s="5">
        <f t="shared" si="2"/>
        <v>7.99951783242972</v>
      </c>
      <c r="H2224" s="1">
        <v>12</v>
      </c>
      <c r="I2224" s="6">
        <v>45167</v>
      </c>
      <c r="J2224" s="13" t="s">
        <v>5610</v>
      </c>
      <c r="K2224" s="1" t="s">
        <v>1265</v>
      </c>
      <c r="L2224" s="1" t="str">
        <f>_xlfn.DISPIMG("ID_D500E4DA6D384260A7DD2957502873BC",1)</f>
        <v>=DISPIMG("ID_D500E4DA6D384260A7DD2957502873BC",1)</v>
      </c>
      <c r="M2224" s="7" t="s">
        <v>3544</v>
      </c>
      <c r="N2224" s="8"/>
    </row>
    <row r="2225" customHeight="1" spans="1:18">
      <c r="A2225" s="1" t="s">
        <v>5611</v>
      </c>
      <c r="B2225" s="3" t="s">
        <v>5612</v>
      </c>
      <c r="C2225" s="4">
        <v>7033706</v>
      </c>
      <c r="D2225" s="5">
        <v>6703121.82</v>
      </c>
      <c r="E2225" s="4">
        <v>4.7</v>
      </c>
      <c r="F2225" s="5">
        <v>6703121.82</v>
      </c>
      <c r="G2225" s="5">
        <f t="shared" si="2"/>
        <v>4.69999997156549</v>
      </c>
      <c r="H2225" s="1">
        <v>112</v>
      </c>
      <c r="I2225" s="6">
        <v>45167</v>
      </c>
      <c r="J2225" s="13" t="s">
        <v>5613</v>
      </c>
      <c r="K2225" s="1" t="s">
        <v>3443</v>
      </c>
      <c r="L2225" s="1" t="str">
        <f>_xlfn.DISPIMG("ID_5BC21F20F1D74A0F8ECC1FB6BC3C92E6",1)</f>
        <v>=DISPIMG("ID_5BC21F20F1D74A0F8ECC1FB6BC3C92E6",1)</v>
      </c>
      <c r="M2225" s="7" t="s">
        <v>3573</v>
      </c>
      <c r="N2225" s="8" t="s">
        <v>644</v>
      </c>
      <c r="O2225" s="9" t="s">
        <v>645</v>
      </c>
      <c r="P2225" s="9">
        <v>0</v>
      </c>
      <c r="Q2225" s="9"/>
      <c r="R2225" s="3" t="s">
        <v>5614</v>
      </c>
    </row>
    <row r="2226" customHeight="1" spans="1:18">
      <c r="A2226" s="1" t="s">
        <v>5615</v>
      </c>
      <c r="B2226" s="3" t="s">
        <v>5616</v>
      </c>
      <c r="C2226" s="4">
        <v>17891378</v>
      </c>
      <c r="D2226" s="5">
        <v>15297128.19</v>
      </c>
      <c r="E2226" s="4">
        <v>14.5</v>
      </c>
      <c r="F2226" s="5">
        <v>15297128.19</v>
      </c>
      <c r="G2226" s="5">
        <f t="shared" si="2"/>
        <v>14.5</v>
      </c>
      <c r="H2226" s="1">
        <v>118</v>
      </c>
      <c r="I2226" s="6">
        <v>45167</v>
      </c>
      <c r="J2226" s="13" t="s">
        <v>5617</v>
      </c>
      <c r="K2226" s="1" t="s">
        <v>502</v>
      </c>
      <c r="L2226" s="1" t="str">
        <f>_xlfn.DISPIMG("ID_4DCB6F88A6764F43819877CFE3019CAC",1)</f>
        <v>=DISPIMG("ID_4DCB6F88A6764F43819877CFE3019CAC",1)</v>
      </c>
      <c r="M2226" s="7" t="s">
        <v>5232</v>
      </c>
      <c r="N2226" s="20" t="s">
        <v>657</v>
      </c>
      <c r="O2226" s="1" t="s">
        <v>4276</v>
      </c>
      <c r="P2226" s="1">
        <v>0</v>
      </c>
      <c r="R2226" s="3" t="s">
        <v>5618</v>
      </c>
    </row>
    <row r="2227" hidden="1" customHeight="1" spans="2:19">
      <c r="B2227" s="3" t="s">
        <v>5619</v>
      </c>
      <c r="C2227" s="4">
        <v>3608038</v>
      </c>
      <c r="D2227" s="5">
        <v>3608038</v>
      </c>
      <c r="E2227" s="4"/>
      <c r="F2227" s="5">
        <v>3608038</v>
      </c>
      <c r="G2227" s="5">
        <f>100-100*F2227/C2227</f>
        <v>0</v>
      </c>
      <c r="H2227" s="1">
        <v>8</v>
      </c>
      <c r="I2227" s="6">
        <v>45167</v>
      </c>
      <c r="J2227" s="11" t="s">
        <v>5620</v>
      </c>
      <c r="K2227" s="1" t="s">
        <v>1320</v>
      </c>
      <c r="L2227" s="1"/>
      <c r="M2227" s="7"/>
      <c r="N2227" s="3"/>
      <c r="R2227" s="36"/>
      <c r="S2227" s="1">
        <v>1</v>
      </c>
    </row>
    <row r="2228" hidden="1" customHeight="1" spans="2:19">
      <c r="B2228" s="3" t="s">
        <v>5621</v>
      </c>
      <c r="C2228" s="4">
        <v>1175877</v>
      </c>
      <c r="D2228" s="5">
        <v>1175877</v>
      </c>
      <c r="E2228" s="4"/>
      <c r="F2228" s="5">
        <v>1175877</v>
      </c>
      <c r="G2228" s="5">
        <f>100-100*F2228/C2228</f>
        <v>0</v>
      </c>
      <c r="H2228" s="1">
        <v>7</v>
      </c>
      <c r="I2228" s="6">
        <v>45167</v>
      </c>
      <c r="J2228" s="13" t="s">
        <v>5622</v>
      </c>
      <c r="K2228" s="1" t="s">
        <v>1320</v>
      </c>
      <c r="L2228" s="1"/>
      <c r="M2228" s="7"/>
      <c r="N2228" s="3"/>
      <c r="O2228" s="1"/>
      <c r="P2228" s="1"/>
      <c r="R2228" s="36"/>
      <c r="S2228" s="1">
        <v>1</v>
      </c>
    </row>
    <row r="2229" customHeight="1" spans="1:14">
      <c r="A2229" s="1" t="s">
        <v>5623</v>
      </c>
      <c r="B2229" s="3" t="s">
        <v>5624</v>
      </c>
      <c r="C2229" s="4">
        <v>43233260</v>
      </c>
      <c r="D2229" s="5">
        <v>39629655</v>
      </c>
      <c r="E2229" s="4">
        <v>8.25</v>
      </c>
      <c r="F2229" s="5">
        <v>39629655</v>
      </c>
      <c r="G2229" s="5">
        <f>100-100*F2229/C2229</f>
        <v>8.33526086166067</v>
      </c>
      <c r="H2229" s="1">
        <v>37</v>
      </c>
      <c r="I2229" s="6">
        <v>45168</v>
      </c>
      <c r="J2229" s="11" t="s">
        <v>5625</v>
      </c>
      <c r="K2229" s="1" t="s">
        <v>1265</v>
      </c>
      <c r="L2229" t="str">
        <f>_xlfn.DISPIMG("ID_E1F8DF6E33C84DFAAB0087B4480B9384",1)</f>
        <v>=DISPIMG("ID_E1F8DF6E33C84DFAAB0087B4480B9384",1)</v>
      </c>
      <c r="M2229" s="7" t="s">
        <v>5626</v>
      </c>
      <c r="N2229" s="8"/>
    </row>
    <row r="2230" customHeight="1" spans="1:18">
      <c r="A2230" s="1" t="s">
        <v>5627</v>
      </c>
      <c r="B2230" s="3" t="s">
        <v>5628</v>
      </c>
      <c r="C2230" s="4">
        <v>10867113.2205128</v>
      </c>
      <c r="D2230" s="5">
        <v>10595435.39</v>
      </c>
      <c r="E2230" s="4">
        <v>2.5</v>
      </c>
      <c r="F2230" s="5">
        <v>10595435.39</v>
      </c>
      <c r="G2230" s="5">
        <f>100-100*F2230/C2230</f>
        <v>2.49999999999982</v>
      </c>
      <c r="H2230" s="1">
        <v>83</v>
      </c>
      <c r="I2230" s="6">
        <v>45168</v>
      </c>
      <c r="J2230" s="13" t="s">
        <v>5629</v>
      </c>
      <c r="K2230" s="1" t="s">
        <v>562</v>
      </c>
      <c r="L2230" s="1" t="str">
        <f>_xlfn.DISPIMG("ID_BBB0E6AD125E4EC5A9E6BB78F5B97793",1)</f>
        <v>=DISPIMG("ID_BBB0E6AD125E4EC5A9E6BB78F5B97793",1)</v>
      </c>
      <c r="M2230" s="17" t="s">
        <v>5630</v>
      </c>
      <c r="N2230" s="8" t="s">
        <v>666</v>
      </c>
      <c r="O2230" s="1" t="s">
        <v>4322</v>
      </c>
      <c r="P2230" s="1">
        <v>0</v>
      </c>
      <c r="R2230" s="3" t="s">
        <v>5631</v>
      </c>
    </row>
    <row r="2231" customHeight="1" spans="1:18">
      <c r="A2231" s="1" t="s">
        <v>5632</v>
      </c>
      <c r="B2231" s="3" t="s">
        <v>5633</v>
      </c>
      <c r="C2231" s="4">
        <v>6644649</v>
      </c>
      <c r="D2231" s="5">
        <v>6219391.46</v>
      </c>
      <c r="E2231" s="4">
        <v>6.4</v>
      </c>
      <c r="F2231" s="5">
        <v>6219391.46</v>
      </c>
      <c r="G2231" s="5">
        <f>100-100*F2231/C2231</f>
        <v>6.40000006019882</v>
      </c>
      <c r="H2231" s="1">
        <v>183</v>
      </c>
      <c r="I2231" s="6">
        <v>45168</v>
      </c>
      <c r="J2231" s="13" t="s">
        <v>5634</v>
      </c>
      <c r="K2231" s="1" t="s">
        <v>502</v>
      </c>
      <c r="L2231" s="1" t="str">
        <f>_xlfn.DISPIMG("ID_FB4AD4C091B24888AED68ED43B96EDA0",1)</f>
        <v>=DISPIMG("ID_FB4AD4C091B24888AED68ED43B96EDA0",1)</v>
      </c>
      <c r="M2231" s="7" t="s">
        <v>3544</v>
      </c>
      <c r="N2231" s="20" t="s">
        <v>657</v>
      </c>
      <c r="O2231" s="9" t="s">
        <v>645</v>
      </c>
      <c r="P2231" s="9">
        <v>0</v>
      </c>
      <c r="Q2231" s="9"/>
      <c r="R2231" s="3" t="s">
        <v>5635</v>
      </c>
    </row>
    <row r="2232" customHeight="1" spans="2:18">
      <c r="B2232" s="3" t="s">
        <v>5636</v>
      </c>
      <c r="C2232" s="4">
        <v>5638484.42534908</v>
      </c>
      <c r="D2232" s="5">
        <v>5249429</v>
      </c>
      <c r="E2232" s="4">
        <v>6.9</v>
      </c>
      <c r="F2232" s="5">
        <v>5249429</v>
      </c>
      <c r="G2232" s="5">
        <f t="shared" si="2"/>
        <v>6.89999999999988</v>
      </c>
      <c r="H2232" s="1">
        <v>188</v>
      </c>
      <c r="I2232" s="6">
        <v>45168</v>
      </c>
      <c r="J2232" s="11" t="s">
        <v>5637</v>
      </c>
      <c r="K2232" s="1" t="s">
        <v>502</v>
      </c>
      <c r="L2232" s="1" t="str">
        <f>_xlfn.DISPIMG("ID_75C83860F01A4F87945CA133B899D6CD",1)</f>
        <v>=DISPIMG("ID_75C83860F01A4F87945CA133B899D6CD",1)</v>
      </c>
      <c r="M2232" s="7" t="s">
        <v>3544</v>
      </c>
      <c r="N2232" s="3" t="s">
        <v>657</v>
      </c>
      <c r="O2232" s="1" t="s">
        <v>645</v>
      </c>
      <c r="P2232" s="1">
        <v>0</v>
      </c>
      <c r="R2232" s="36"/>
    </row>
    <row r="2233" customHeight="1" spans="2:18">
      <c r="B2233" s="3" t="s">
        <v>5638</v>
      </c>
      <c r="C2233" s="4">
        <v>7580298</v>
      </c>
      <c r="D2233" s="5">
        <v>7271460.89</v>
      </c>
      <c r="E2233" s="4"/>
      <c r="F2233" s="5">
        <v>7271460.89</v>
      </c>
      <c r="G2233" s="5">
        <f t="shared" si="2"/>
        <v>4.07420803245466</v>
      </c>
      <c r="H2233" s="1">
        <v>139</v>
      </c>
      <c r="I2233" s="6">
        <v>45169</v>
      </c>
      <c r="J2233" s="11" t="s">
        <v>5639</v>
      </c>
      <c r="K2233" s="1">
        <v>6</v>
      </c>
      <c r="L2233" s="1" t="str">
        <f>_xlfn.DISPIMG("ID_5ADCE48463B649D094EEA9C655A4F3BC",1)</f>
        <v>=DISPIMG("ID_5ADCE48463B649D094EEA9C655A4F3BC",1)</v>
      </c>
      <c r="M2233" s="7" t="s">
        <v>5602</v>
      </c>
      <c r="N2233" s="3" t="s">
        <v>5640</v>
      </c>
      <c r="O2233" s="1">
        <v>3</v>
      </c>
      <c r="P2233" s="1">
        <v>0</v>
      </c>
      <c r="R2233" s="36"/>
    </row>
    <row r="2234" customHeight="1" spans="2:18">
      <c r="B2234" s="3" t="s">
        <v>5641</v>
      </c>
      <c r="C2234" s="4">
        <v>7212528</v>
      </c>
      <c r="D2234" s="5">
        <v>6800507.94</v>
      </c>
      <c r="E2234" s="4">
        <v>6.1</v>
      </c>
      <c r="F2234" s="5">
        <v>6800507.94</v>
      </c>
      <c r="G2234" s="5">
        <f t="shared" si="2"/>
        <v>5.71256097723295</v>
      </c>
      <c r="H2234" s="1">
        <v>181</v>
      </c>
      <c r="I2234" s="6">
        <v>45169</v>
      </c>
      <c r="J2234" s="11" t="s">
        <v>5642</v>
      </c>
      <c r="K2234" s="1" t="s">
        <v>1265</v>
      </c>
      <c r="L2234" s="1" t="str">
        <f>_xlfn.DISPIMG("ID_B4E9EFFDF566457181D5AFCA9624ACEF",1)</f>
        <v>=DISPIMG("ID_B4E9EFFDF566457181D5AFCA9624ACEF",1)</v>
      </c>
      <c r="M2234" s="7" t="s">
        <v>3544</v>
      </c>
      <c r="N2234" s="3" t="s">
        <v>657</v>
      </c>
      <c r="O2234" s="1" t="s">
        <v>645</v>
      </c>
      <c r="P2234" s="1">
        <v>0</v>
      </c>
      <c r="R2234" s="36"/>
    </row>
    <row r="2235" customHeight="1" spans="2:18">
      <c r="B2235" s="3" t="s">
        <v>5643</v>
      </c>
      <c r="C2235" s="4">
        <v>2692916</v>
      </c>
      <c r="D2235" s="5">
        <v>2456922</v>
      </c>
      <c r="E2235" s="4"/>
      <c r="F2235" s="5">
        <v>2456922</v>
      </c>
      <c r="G2235" s="5">
        <f t="shared" si="2"/>
        <v>8.76351137577258</v>
      </c>
      <c r="H2235" s="1">
        <v>26</v>
      </c>
      <c r="I2235" s="6">
        <v>45170</v>
      </c>
      <c r="J2235" s="11" t="s">
        <v>5644</v>
      </c>
      <c r="K2235" s="1" t="s">
        <v>576</v>
      </c>
      <c r="L2235" s="1" t="str">
        <f>_xlfn.DISPIMG("ID_71EF8DC648614E1C95AB8469E6593CAE",1)</f>
        <v>=DISPIMG("ID_71EF8DC648614E1C95AB8469E6593CAE",1)</v>
      </c>
      <c r="M2235" s="7" t="s">
        <v>5602</v>
      </c>
      <c r="N2235" s="3" t="s">
        <v>5640</v>
      </c>
      <c r="O2235" s="1">
        <v>3</v>
      </c>
      <c r="P2235" s="1">
        <v>0</v>
      </c>
      <c r="R2235" s="36"/>
    </row>
    <row r="2236" customHeight="1" spans="2:18">
      <c r="B2236" s="3" t="s">
        <v>5645</v>
      </c>
      <c r="C2236" s="4">
        <v>485718312.765957</v>
      </c>
      <c r="D2236" s="5">
        <v>456575214</v>
      </c>
      <c r="E2236" s="4">
        <v>6</v>
      </c>
      <c r="F2236" s="5">
        <v>456575214</v>
      </c>
      <c r="G2236" s="5">
        <f t="shared" si="2"/>
        <v>5.99999999999991</v>
      </c>
      <c r="H2236" s="1">
        <v>13</v>
      </c>
      <c r="I2236" s="6">
        <v>45172</v>
      </c>
      <c r="J2236" s="11" t="s">
        <v>5646</v>
      </c>
      <c r="K2236" s="1" t="s">
        <v>1320</v>
      </c>
      <c r="L2236" s="1" t="str">
        <f>_xlfn.DISPIMG("ID_1C515F3DFE6F45D3874A6A3BD23F6584",1)</f>
        <v>=DISPIMG("ID_1C515F3DFE6F45D3874A6A3BD23F6584",1)</v>
      </c>
      <c r="M2236" s="7" t="s">
        <v>5647</v>
      </c>
      <c r="N2236" s="35" t="s">
        <v>5648</v>
      </c>
      <c r="O2236" s="1" t="s">
        <v>5649</v>
      </c>
      <c r="P2236" s="1">
        <v>1</v>
      </c>
      <c r="R2236" s="36"/>
    </row>
    <row r="2237" hidden="1" customHeight="1" spans="2:19">
      <c r="B2237" s="3" t="s">
        <v>5650</v>
      </c>
      <c r="C2237" s="4">
        <v>1605928.83</v>
      </c>
      <c r="D2237" s="5">
        <v>1605928.83</v>
      </c>
      <c r="E2237" s="4"/>
      <c r="F2237" s="5">
        <v>1605928.83</v>
      </c>
      <c r="G2237" s="5">
        <f t="shared" si="2"/>
        <v>0</v>
      </c>
      <c r="H2237" s="1">
        <v>8</v>
      </c>
      <c r="I2237" s="6">
        <v>45173</v>
      </c>
      <c r="J2237" s="13" t="s">
        <v>5651</v>
      </c>
      <c r="K2237" s="1" t="s">
        <v>576</v>
      </c>
      <c r="R2237" s="36"/>
      <c r="S2237" s="1">
        <v>1</v>
      </c>
    </row>
    <row r="2238" hidden="1" customHeight="1" spans="2:19">
      <c r="B2238" s="3" t="s">
        <v>5652</v>
      </c>
      <c r="C2238" s="4">
        <v>2534500</v>
      </c>
      <c r="D2238" s="5">
        <v>2534500</v>
      </c>
      <c r="E2238" s="4"/>
      <c r="F2238" s="5">
        <v>2534500</v>
      </c>
      <c r="G2238" s="5">
        <f t="shared" si="2"/>
        <v>0</v>
      </c>
      <c r="H2238" s="1">
        <v>5</v>
      </c>
      <c r="I2238" s="6">
        <v>45173</v>
      </c>
      <c r="J2238" s="13" t="s">
        <v>5653</v>
      </c>
      <c r="K2238" s="1" t="s">
        <v>20</v>
      </c>
      <c r="R2238" s="36"/>
      <c r="S2238" s="1">
        <v>1</v>
      </c>
    </row>
    <row r="2239" customHeight="1" spans="2:18">
      <c r="B2239" s="3" t="s">
        <v>5654</v>
      </c>
      <c r="C2239" s="4">
        <v>6084557</v>
      </c>
      <c r="D2239" s="5">
        <v>5475474.58</v>
      </c>
      <c r="E2239" s="4">
        <v>10.8</v>
      </c>
      <c r="F2239" s="5">
        <v>5475474.58</v>
      </c>
      <c r="G2239" s="5">
        <f t="shared" si="2"/>
        <v>10.0103001746882</v>
      </c>
      <c r="H2239" s="1">
        <v>21</v>
      </c>
      <c r="I2239" s="6">
        <v>45174</v>
      </c>
      <c r="J2239" s="11" t="s">
        <v>5655</v>
      </c>
      <c r="K2239" s="1" t="s">
        <v>3540</v>
      </c>
      <c r="L2239" s="1" t="str">
        <f>_xlfn.DISPIMG("ID_E86AFA84B1CA46A49D39AFDC0EBD6DC2",1)</f>
        <v>=DISPIMG("ID_E86AFA84B1CA46A49D39AFDC0EBD6DC2",1)</v>
      </c>
      <c r="M2239" s="7" t="s">
        <v>3544</v>
      </c>
      <c r="N2239" s="3" t="s">
        <v>5656</v>
      </c>
      <c r="O2239" s="1" t="s">
        <v>4123</v>
      </c>
      <c r="P2239" s="1">
        <v>0</v>
      </c>
      <c r="R2239" s="36"/>
    </row>
    <row r="2240" customHeight="1" spans="2:18">
      <c r="B2240" s="3" t="s">
        <v>5657</v>
      </c>
      <c r="C2240" s="4">
        <v>14529268</v>
      </c>
      <c r="D2240" s="5">
        <v>13389106.71</v>
      </c>
      <c r="E2240" s="4">
        <v>8.3</v>
      </c>
      <c r="F2240" s="5">
        <v>13389106.71</v>
      </c>
      <c r="G2240" s="5">
        <f t="shared" si="2"/>
        <v>7.84734158665117</v>
      </c>
      <c r="H2240" s="1">
        <v>173</v>
      </c>
      <c r="I2240" s="6">
        <v>45174</v>
      </c>
      <c r="J2240" s="11" t="s">
        <v>5658</v>
      </c>
      <c r="K2240" s="1" t="s">
        <v>1320</v>
      </c>
      <c r="L2240" s="1" t="str">
        <f>_xlfn.DISPIMG("ID_535DFA4BDD2049F38D1284252D220067",1)</f>
        <v>=DISPIMG("ID_535DFA4BDD2049F38D1284252D220067",1)</v>
      </c>
      <c r="M2240" s="7" t="s">
        <v>3573</v>
      </c>
      <c r="N2240" s="3" t="s">
        <v>5659</v>
      </c>
      <c r="O2240" s="1" t="s">
        <v>4428</v>
      </c>
      <c r="P2240" s="1">
        <v>1</v>
      </c>
      <c r="R2240" s="36"/>
    </row>
    <row r="2241" customHeight="1" spans="2:18">
      <c r="B2241" s="3" t="s">
        <v>5660</v>
      </c>
      <c r="C2241" s="4">
        <v>12470932</v>
      </c>
      <c r="D2241" s="5">
        <v>11286193.46</v>
      </c>
      <c r="E2241" s="4">
        <v>9.5</v>
      </c>
      <c r="F2241" s="5">
        <v>11286193.46</v>
      </c>
      <c r="G2241" s="5">
        <f t="shared" si="2"/>
        <v>9.5</v>
      </c>
      <c r="H2241" s="1">
        <v>254</v>
      </c>
      <c r="I2241" s="6">
        <v>45175</v>
      </c>
      <c r="J2241" s="11" t="s">
        <v>5661</v>
      </c>
      <c r="K2241" s="1" t="s">
        <v>502</v>
      </c>
      <c r="L2241" s="1" t="str">
        <f>_xlfn.DISPIMG("ID_88D369F87D0B43F589524386FADCAE8E",1)</f>
        <v>=DISPIMG("ID_88D369F87D0B43F589524386FADCAE8E",1)</v>
      </c>
      <c r="M2241" s="7" t="s">
        <v>3544</v>
      </c>
      <c r="N2241" s="3" t="s">
        <v>657</v>
      </c>
      <c r="O2241" s="1" t="s">
        <v>645</v>
      </c>
      <c r="P2241" s="1">
        <v>0</v>
      </c>
      <c r="R2241" s="36"/>
    </row>
    <row r="2242" customHeight="1" spans="2:18">
      <c r="B2242" s="3" t="s">
        <v>5662</v>
      </c>
      <c r="C2242" s="4">
        <v>29716100</v>
      </c>
      <c r="D2242" s="5">
        <v>26394035.97</v>
      </c>
      <c r="E2242" s="4">
        <v>11.2</v>
      </c>
      <c r="F2242" s="5">
        <v>26394035.97</v>
      </c>
      <c r="G2242" s="5">
        <f t="shared" si="2"/>
        <v>11.1793405931465</v>
      </c>
      <c r="H2242" s="1">
        <v>218</v>
      </c>
      <c r="I2242" s="6">
        <v>45175</v>
      </c>
      <c r="J2242" s="11" t="s">
        <v>5663</v>
      </c>
      <c r="K2242" s="1" t="s">
        <v>502</v>
      </c>
      <c r="L2242" s="1" t="str">
        <f>_xlfn.DISPIMG("ID_EE6C0051A927425CAC49C2654B69F26D",1)</f>
        <v>=DISPIMG("ID_EE6C0051A927425CAC49C2654B69F26D",1)</v>
      </c>
      <c r="M2242" s="7" t="s">
        <v>3544</v>
      </c>
      <c r="N2242" s="3" t="s">
        <v>657</v>
      </c>
      <c r="O2242" s="1" t="s">
        <v>671</v>
      </c>
      <c r="P2242" s="1">
        <v>0</v>
      </c>
      <c r="R2242" s="36"/>
    </row>
    <row r="2243" customHeight="1" spans="2:18">
      <c r="B2243" s="3" t="s">
        <v>5664</v>
      </c>
      <c r="C2243" s="4">
        <v>8605393.55</v>
      </c>
      <c r="D2243" s="5">
        <v>8181700.87</v>
      </c>
      <c r="E2243" s="4"/>
      <c r="F2243" s="5">
        <v>8181700.87</v>
      </c>
      <c r="G2243" s="5">
        <f t="shared" si="2"/>
        <v>4.92357121772775</v>
      </c>
      <c r="H2243" s="1">
        <v>200</v>
      </c>
      <c r="I2243" s="6">
        <v>45175</v>
      </c>
      <c r="J2243" s="11" t="s">
        <v>5665</v>
      </c>
      <c r="K2243" s="1" t="s">
        <v>576</v>
      </c>
      <c r="L2243" s="1" t="str">
        <f>_xlfn.DISPIMG("ID_D121CC1C27EF463EA990C9C0734DCEBF",1)</f>
        <v>=DISPIMG("ID_D121CC1C27EF463EA990C9C0734DCEBF",1)</v>
      </c>
      <c r="M2243" s="7" t="s">
        <v>5602</v>
      </c>
      <c r="N2243" s="3" t="s">
        <v>5640</v>
      </c>
      <c r="O2243" s="1">
        <v>3</v>
      </c>
      <c r="P2243" s="1">
        <v>0</v>
      </c>
      <c r="R2243" s="36"/>
    </row>
    <row r="2244" customHeight="1" spans="2:18">
      <c r="B2244" s="3" t="s">
        <v>5666</v>
      </c>
      <c r="C2244" s="4">
        <v>12934614</v>
      </c>
      <c r="D2244" s="5">
        <v>12157467.86</v>
      </c>
      <c r="E2244" s="4">
        <v>6.2</v>
      </c>
      <c r="F2244" s="5">
        <v>12157467.86</v>
      </c>
      <c r="G2244" s="5">
        <f t="shared" si="2"/>
        <v>6.00826696490518</v>
      </c>
      <c r="H2244" s="1">
        <v>257</v>
      </c>
      <c r="I2244" s="6">
        <v>45176</v>
      </c>
      <c r="J2244" s="11" t="s">
        <v>5667</v>
      </c>
      <c r="K2244" s="1" t="s">
        <v>1265</v>
      </c>
      <c r="L2244" s="1" t="str">
        <f>_xlfn.DISPIMG("ID_184CBB89FB8147FBA738304F13388D1D",1)</f>
        <v>=DISPIMG("ID_184CBB89FB8147FBA738304F13388D1D",1)</v>
      </c>
      <c r="M2244" s="7" t="s">
        <v>3544</v>
      </c>
      <c r="N2244" s="3" t="s">
        <v>657</v>
      </c>
      <c r="O2244" s="1" t="s">
        <v>645</v>
      </c>
      <c r="P2244" s="1">
        <v>0</v>
      </c>
      <c r="R2244" s="36"/>
    </row>
    <row r="2245" customHeight="1" spans="2:18">
      <c r="B2245" s="3" t="s">
        <v>5668</v>
      </c>
      <c r="C2245" s="4">
        <v>6807632</v>
      </c>
      <c r="D2245" s="5">
        <v>6353224.76</v>
      </c>
      <c r="E2245" s="4">
        <v>7</v>
      </c>
      <c r="F2245" s="5">
        <v>6353224.76</v>
      </c>
      <c r="G2245" s="5">
        <f t="shared" si="2"/>
        <v>6.67496774208712</v>
      </c>
      <c r="H2245" s="1">
        <v>161</v>
      </c>
      <c r="I2245" s="6">
        <v>45177</v>
      </c>
      <c r="J2245" s="11" t="s">
        <v>5669</v>
      </c>
      <c r="K2245" s="1" t="s">
        <v>1320</v>
      </c>
      <c r="L2245" s="1" t="str">
        <f>_xlfn.DISPIMG("ID_513221BA51D54496A70140FCA5A44DB7",1)</f>
        <v>=DISPIMG("ID_513221BA51D54496A70140FCA5A44DB7",1)</v>
      </c>
      <c r="M2245" s="7" t="s">
        <v>5670</v>
      </c>
      <c r="N2245" s="3" t="s">
        <v>737</v>
      </c>
      <c r="O2245" s="1" t="s">
        <v>671</v>
      </c>
      <c r="P2245" s="1">
        <v>0</v>
      </c>
      <c r="R2245" s="36"/>
    </row>
    <row r="2246" customHeight="1" spans="2:18">
      <c r="B2246" s="3" t="s">
        <v>5671</v>
      </c>
      <c r="C2246" s="4">
        <v>10784406</v>
      </c>
      <c r="D2246" s="5">
        <v>10006019.55</v>
      </c>
      <c r="E2246" s="4">
        <v>7.5</v>
      </c>
      <c r="F2246" s="5">
        <v>10006019.55</v>
      </c>
      <c r="G2246" s="5">
        <f t="shared" si="2"/>
        <v>7.21770350634053</v>
      </c>
      <c r="H2246" s="1">
        <v>241</v>
      </c>
      <c r="I2246" s="6">
        <v>45177</v>
      </c>
      <c r="J2246" s="11" t="s">
        <v>5672</v>
      </c>
      <c r="K2246" s="1" t="s">
        <v>1265</v>
      </c>
      <c r="L2246" s="1" t="str">
        <f>_xlfn.DISPIMG("ID_667DB9CA1D4546E590F0A41649EA3C64",1)</f>
        <v>=DISPIMG("ID_667DB9CA1D4546E590F0A41649EA3C64",1)</v>
      </c>
      <c r="M2246" s="7" t="s">
        <v>3544</v>
      </c>
      <c r="N2246" s="3" t="s">
        <v>657</v>
      </c>
      <c r="O2246" s="1" t="s">
        <v>645</v>
      </c>
      <c r="P2246" s="1">
        <v>0</v>
      </c>
      <c r="R2246" s="36"/>
    </row>
    <row r="2247" customHeight="1" spans="2:18">
      <c r="B2247" s="3" t="s">
        <v>5673</v>
      </c>
      <c r="C2247" s="4">
        <v>8006784</v>
      </c>
      <c r="D2247" s="5">
        <v>7401597.35</v>
      </c>
      <c r="E2247" s="4">
        <v>7.8</v>
      </c>
      <c r="F2247" s="5">
        <v>7401597.35</v>
      </c>
      <c r="G2247" s="5">
        <f t="shared" si="2"/>
        <v>7.55842358180263</v>
      </c>
      <c r="H2247" s="1">
        <v>84</v>
      </c>
      <c r="I2247" s="6">
        <v>45178</v>
      </c>
      <c r="J2247" s="11" t="s">
        <v>5674</v>
      </c>
      <c r="K2247" s="1" t="s">
        <v>1320</v>
      </c>
      <c r="L2247" s="1" t="str">
        <f>_xlfn.DISPIMG("ID_CAA4ED7F95B944AB918A3DB762BD8869",1)</f>
        <v>=DISPIMG("ID_CAA4ED7F95B944AB918A3DB762BD8869",1)</v>
      </c>
      <c r="M2247" s="7" t="s">
        <v>3573</v>
      </c>
      <c r="N2247" s="3" t="s">
        <v>644</v>
      </c>
      <c r="O2247" s="1" t="s">
        <v>645</v>
      </c>
      <c r="P2247" s="1">
        <v>0</v>
      </c>
      <c r="R2247" s="36"/>
    </row>
    <row r="2248" customHeight="1" spans="2:18">
      <c r="B2248" s="3" t="s">
        <v>5675</v>
      </c>
      <c r="C2248" s="4">
        <v>9641881</v>
      </c>
      <c r="D2248" s="5">
        <v>8650000.25</v>
      </c>
      <c r="E2248" s="4">
        <v>10.8</v>
      </c>
      <c r="F2248" s="5">
        <v>8650000.25</v>
      </c>
      <c r="G2248" s="5">
        <f t="shared" si="2"/>
        <v>10.2872121114127</v>
      </c>
      <c r="H2248" s="1">
        <v>149</v>
      </c>
      <c r="I2248" s="6">
        <v>45180</v>
      </c>
      <c r="J2248" s="11" t="s">
        <v>5676</v>
      </c>
      <c r="K2248" s="1" t="s">
        <v>1265</v>
      </c>
      <c r="L2248" s="1" t="str">
        <f>_xlfn.DISPIMG("ID_2740B894E21C4CE9A59FB7B93DD6762B",1)</f>
        <v>=DISPIMG("ID_2740B894E21C4CE9A59FB7B93DD6762B",1)</v>
      </c>
      <c r="M2248" s="7" t="s">
        <v>3544</v>
      </c>
      <c r="N2248" s="3" t="s">
        <v>5677</v>
      </c>
      <c r="O2248" s="1" t="s">
        <v>722</v>
      </c>
      <c r="P2248" s="1">
        <v>0</v>
      </c>
      <c r="R2248" s="36"/>
    </row>
    <row r="2249" customHeight="1" spans="2:18">
      <c r="B2249" s="3" t="s">
        <v>5678</v>
      </c>
      <c r="C2249" s="4">
        <v>5627334</v>
      </c>
      <c r="D2249" s="5">
        <v>5250742</v>
      </c>
      <c r="E2249" s="4">
        <v>8.9</v>
      </c>
      <c r="F2249" s="5">
        <v>5250742</v>
      </c>
      <c r="G2249" s="5">
        <f t="shared" si="2"/>
        <v>6.69219207532377</v>
      </c>
      <c r="H2249" s="1">
        <v>11</v>
      </c>
      <c r="I2249" s="6">
        <v>45180</v>
      </c>
      <c r="J2249" s="11" t="s">
        <v>5679</v>
      </c>
      <c r="K2249" s="1" t="s">
        <v>576</v>
      </c>
      <c r="L2249" s="1" t="str">
        <f>_xlfn.DISPIMG("ID_947E2A85FC2749109D7E105388F3E40E",1)</f>
        <v>=DISPIMG("ID_947E2A85FC2749109D7E105388F3E40E",1)</v>
      </c>
      <c r="M2249" s="7" t="s">
        <v>5680</v>
      </c>
      <c r="N2249" s="3" t="s">
        <v>5640</v>
      </c>
      <c r="O2249" s="1">
        <v>3</v>
      </c>
      <c r="P2249" s="1">
        <v>0</v>
      </c>
      <c r="R2249" s="36"/>
    </row>
    <row r="2250" customHeight="1" spans="2:18">
      <c r="B2250" s="3" t="s">
        <v>5681</v>
      </c>
      <c r="C2250" s="4">
        <v>17083622</v>
      </c>
      <c r="D2250" s="5">
        <v>15716932.24</v>
      </c>
      <c r="E2250" s="4">
        <v>8</v>
      </c>
      <c r="F2250" s="5">
        <v>15716932.24</v>
      </c>
      <c r="G2250" s="5">
        <f t="shared" ref="G2250:G2281" si="3">100-100*F2250/C2250</f>
        <v>8</v>
      </c>
      <c r="H2250" s="1">
        <v>8</v>
      </c>
      <c r="I2250" s="6">
        <v>45181</v>
      </c>
      <c r="J2250" s="11" t="s">
        <v>5682</v>
      </c>
      <c r="K2250" s="1" t="s">
        <v>1320</v>
      </c>
      <c r="L2250" s="1" t="str">
        <f>_xlfn.DISPIMG("ID_CCBC466ADB6F43F29006F88D7FC58B8F",1)</f>
        <v>=DISPIMG("ID_CCBC466ADB6F43F29006F88D7FC58B8F",1)</v>
      </c>
      <c r="M2250" s="7" t="s">
        <v>5683</v>
      </c>
      <c r="P2250" s="1">
        <v>0</v>
      </c>
      <c r="R2250" s="36"/>
    </row>
    <row r="2251" customHeight="1" spans="2:18">
      <c r="B2251" s="3" t="s">
        <v>5684</v>
      </c>
      <c r="C2251" s="4">
        <v>17453143</v>
      </c>
      <c r="D2251" s="5">
        <v>16139035.59</v>
      </c>
      <c r="E2251" s="4"/>
      <c r="F2251" s="5">
        <v>16139035.59</v>
      </c>
      <c r="G2251" s="5">
        <f t="shared" si="3"/>
        <v>7.52934534484706</v>
      </c>
      <c r="H2251" s="1">
        <v>139</v>
      </c>
      <c r="I2251" s="6">
        <v>45181</v>
      </c>
      <c r="J2251" s="11" t="s">
        <v>5685</v>
      </c>
      <c r="K2251" s="1" t="s">
        <v>576</v>
      </c>
      <c r="L2251" s="1" t="str">
        <f>_xlfn.DISPIMG("ID_2FA8F9807E0C48C6A1C58DEC2FD295D2",1)</f>
        <v>=DISPIMG("ID_2FA8F9807E0C48C6A1C58DEC2FD295D2",1)</v>
      </c>
      <c r="M2251" s="7" t="s">
        <v>5602</v>
      </c>
      <c r="N2251" s="3" t="s">
        <v>5640</v>
      </c>
      <c r="O2251" s="1">
        <v>3</v>
      </c>
      <c r="P2251" s="1">
        <v>0</v>
      </c>
      <c r="R2251" s="36"/>
    </row>
    <row r="2252" customHeight="1" spans="2:18">
      <c r="B2252" s="3" t="s">
        <v>5686</v>
      </c>
      <c r="C2252" s="4">
        <v>27698212</v>
      </c>
      <c r="D2252" s="5">
        <v>24464825.17</v>
      </c>
      <c r="E2252" s="4"/>
      <c r="F2252" s="5">
        <v>24464825.17</v>
      </c>
      <c r="G2252" s="5">
        <f t="shared" si="3"/>
        <v>11.6736301606761</v>
      </c>
      <c r="H2252" s="1">
        <v>178</v>
      </c>
      <c r="I2252" s="6">
        <v>45182</v>
      </c>
      <c r="J2252" s="11" t="s">
        <v>5687</v>
      </c>
      <c r="K2252" s="1">
        <v>6</v>
      </c>
      <c r="L2252" s="1" t="str">
        <f>_xlfn.DISPIMG("ID_199DE449DAF749D5AE6C54AEE5E297F2",1)</f>
        <v>=DISPIMG("ID_199DE449DAF749D5AE6C54AEE5E297F2",1)</v>
      </c>
      <c r="M2252" s="7" t="s">
        <v>5602</v>
      </c>
      <c r="N2252" s="3" t="s">
        <v>5640</v>
      </c>
      <c r="O2252" s="1">
        <v>3</v>
      </c>
      <c r="P2252" s="1">
        <v>0</v>
      </c>
      <c r="R2252" s="36"/>
    </row>
    <row r="2253" hidden="1" customHeight="1" spans="2:19">
      <c r="B2253" s="3" t="s">
        <v>5688</v>
      </c>
      <c r="C2253" s="4">
        <v>1254781</v>
      </c>
      <c r="D2253" s="5">
        <v>1254781</v>
      </c>
      <c r="E2253" s="4"/>
      <c r="F2253" s="5">
        <v>1254781</v>
      </c>
      <c r="G2253" s="5">
        <f t="shared" si="3"/>
        <v>0</v>
      </c>
      <c r="H2253" s="1">
        <v>5</v>
      </c>
      <c r="I2253" s="6">
        <v>45182</v>
      </c>
      <c r="J2253" s="13" t="s">
        <v>5689</v>
      </c>
      <c r="K2253" s="1" t="s">
        <v>576</v>
      </c>
      <c r="R2253" s="36"/>
      <c r="S2253" s="1">
        <v>1</v>
      </c>
    </row>
    <row r="2254" hidden="1" customHeight="1" spans="2:19">
      <c r="B2254" s="3" t="s">
        <v>5690</v>
      </c>
      <c r="C2254" s="4">
        <v>4466690</v>
      </c>
      <c r="D2254" s="5">
        <v>4466690</v>
      </c>
      <c r="E2254" s="4"/>
      <c r="F2254" s="5">
        <v>4466690</v>
      </c>
      <c r="G2254" s="5">
        <f t="shared" si="3"/>
        <v>0</v>
      </c>
      <c r="H2254" s="1">
        <v>10</v>
      </c>
      <c r="I2254" s="6">
        <v>45182</v>
      </c>
      <c r="J2254" s="13" t="s">
        <v>5691</v>
      </c>
      <c r="K2254" s="1" t="s">
        <v>1320</v>
      </c>
      <c r="R2254" s="36"/>
      <c r="S2254" s="1">
        <v>1</v>
      </c>
    </row>
    <row r="2255" customHeight="1" spans="2:18">
      <c r="B2255" s="3" t="s">
        <v>5692</v>
      </c>
      <c r="C2255" s="4">
        <v>79657721</v>
      </c>
      <c r="D2255" s="5">
        <v>75441614</v>
      </c>
      <c r="E2255" s="4"/>
      <c r="F2255" s="5">
        <v>75441614</v>
      </c>
      <c r="G2255" s="5">
        <f t="shared" si="3"/>
        <v>5.29277883809907</v>
      </c>
      <c r="H2255" s="1">
        <v>25</v>
      </c>
      <c r="I2255" s="6">
        <v>45187</v>
      </c>
      <c r="J2255" s="11" t="s">
        <v>5693</v>
      </c>
      <c r="K2255" s="1" t="s">
        <v>576</v>
      </c>
      <c r="L2255" s="1" t="str">
        <f>_xlfn.DISPIMG("ID_95B0742C872C4E619E6E44DA485F79D5",1)</f>
        <v>=DISPIMG("ID_95B0742C872C4E619E6E44DA485F79D5",1)</v>
      </c>
      <c r="M2255" s="7" t="s">
        <v>5602</v>
      </c>
      <c r="N2255" s="3" t="s">
        <v>5640</v>
      </c>
      <c r="O2255" s="1">
        <v>2</v>
      </c>
      <c r="P2255" s="1">
        <v>0</v>
      </c>
      <c r="R2255" s="36"/>
    </row>
    <row r="2256" customHeight="1" spans="2:18">
      <c r="B2256" s="3" t="s">
        <v>5694</v>
      </c>
      <c r="C2256" s="4">
        <v>28249224</v>
      </c>
      <c r="D2256" s="5">
        <v>26264410.65</v>
      </c>
      <c r="E2256" s="4">
        <v>7.3</v>
      </c>
      <c r="F2256" s="5">
        <v>26264410.65</v>
      </c>
      <c r="G2256" s="5">
        <f t="shared" si="3"/>
        <v>7.02608096420632</v>
      </c>
      <c r="H2256" s="1">
        <v>205</v>
      </c>
      <c r="I2256" s="6">
        <v>45188</v>
      </c>
      <c r="J2256" s="11" t="s">
        <v>5695</v>
      </c>
      <c r="K2256" s="1" t="s">
        <v>1265</v>
      </c>
      <c r="L2256" s="1" t="str">
        <f>_xlfn.DISPIMG("ID_35999062D7EE494F8A1520EB3EAF423D",1)</f>
        <v>=DISPIMG("ID_35999062D7EE494F8A1520EB3EAF423D",1)</v>
      </c>
      <c r="M2256" s="7" t="s">
        <v>3544</v>
      </c>
      <c r="N2256" s="3" t="s">
        <v>657</v>
      </c>
      <c r="O2256" s="1" t="s">
        <v>671</v>
      </c>
      <c r="P2256" s="1">
        <v>0</v>
      </c>
      <c r="R2256" s="36"/>
    </row>
    <row r="2257" customHeight="1" spans="2:18">
      <c r="B2257" s="3" t="s">
        <v>5696</v>
      </c>
      <c r="C2257" s="4">
        <v>8061900</v>
      </c>
      <c r="D2257" s="5">
        <v>7215736.37</v>
      </c>
      <c r="E2257" s="4">
        <v>2</v>
      </c>
      <c r="F2257" s="5">
        <v>7215736.37</v>
      </c>
      <c r="G2257" s="5">
        <f t="shared" si="3"/>
        <v>10.4958338605043</v>
      </c>
      <c r="H2257" s="1">
        <v>100</v>
      </c>
      <c r="I2257" s="6">
        <v>45188</v>
      </c>
      <c r="J2257" s="11" t="s">
        <v>5697</v>
      </c>
      <c r="K2257" s="1" t="s">
        <v>562</v>
      </c>
      <c r="L2257" s="1" t="str">
        <f>_xlfn.DISPIMG("ID_8FD492C4217D4568BF53FB942330486E",1)</f>
        <v>=DISPIMG("ID_8FD492C4217D4568BF53FB942330486E",1)</v>
      </c>
      <c r="M2257" s="17" t="s">
        <v>3758</v>
      </c>
      <c r="N2257" s="3" t="s">
        <v>666</v>
      </c>
      <c r="O2257" s="1">
        <v>3</v>
      </c>
      <c r="P2257" s="1">
        <v>0</v>
      </c>
      <c r="R2257" s="36"/>
    </row>
    <row r="2258" customHeight="1" spans="2:18">
      <c r="B2258" s="3" t="s">
        <v>5698</v>
      </c>
      <c r="C2258" s="4">
        <v>4581684</v>
      </c>
      <c r="D2258" s="5">
        <v>4091443.81</v>
      </c>
      <c r="E2258" s="4">
        <v>10.7</v>
      </c>
      <c r="F2258" s="5">
        <v>4091443.81</v>
      </c>
      <c r="G2258" s="5">
        <f t="shared" si="3"/>
        <v>10.7000000436521</v>
      </c>
      <c r="H2258" s="1">
        <v>89</v>
      </c>
      <c r="I2258" s="6">
        <v>45190</v>
      </c>
      <c r="J2258" s="11" t="s">
        <v>5699</v>
      </c>
      <c r="K2258" s="1" t="s">
        <v>502</v>
      </c>
      <c r="L2258" s="1" t="str">
        <f>_xlfn.DISPIMG("ID_5E3D4D134E7046BD91E6C42DFDB0A0FF",1)</f>
        <v>=DISPIMG("ID_5E3D4D134E7046BD91E6C42DFDB0A0FF",1)</v>
      </c>
      <c r="M2258" s="7" t="s">
        <v>3544</v>
      </c>
      <c r="N2258" s="3" t="s">
        <v>657</v>
      </c>
      <c r="O2258" s="1" t="s">
        <v>645</v>
      </c>
      <c r="P2258" s="1">
        <v>0</v>
      </c>
      <c r="R2258" s="36"/>
    </row>
    <row r="2259" customHeight="1" spans="2:18">
      <c r="B2259" s="3" t="s">
        <v>5700</v>
      </c>
      <c r="C2259" s="4">
        <v>26113822</v>
      </c>
      <c r="D2259" s="5">
        <v>23899293.46</v>
      </c>
      <c r="E2259" s="4">
        <v>8.5</v>
      </c>
      <c r="F2259" s="5">
        <v>23899293.46</v>
      </c>
      <c r="G2259" s="5">
        <f t="shared" si="3"/>
        <v>8.48029269710118</v>
      </c>
      <c r="H2259" s="1">
        <v>211</v>
      </c>
      <c r="I2259" s="6">
        <v>45191</v>
      </c>
      <c r="J2259" s="11" t="s">
        <v>5701</v>
      </c>
      <c r="K2259" s="1" t="s">
        <v>502</v>
      </c>
      <c r="L2259" s="1" t="str">
        <f>_xlfn.DISPIMG("ID_ABC94F6189EE44D7AC1D0EBD4BEBDDB0",1)</f>
        <v>=DISPIMG("ID_ABC94F6189EE44D7AC1D0EBD4BEBDDB0",1)</v>
      </c>
      <c r="M2259" s="7" t="s">
        <v>3544</v>
      </c>
      <c r="N2259" s="3" t="s">
        <v>657</v>
      </c>
      <c r="O2259" s="1" t="s">
        <v>671</v>
      </c>
      <c r="P2259" s="1">
        <v>0</v>
      </c>
      <c r="R2259" s="36"/>
    </row>
    <row r="2260" customHeight="1" spans="2:18">
      <c r="B2260" s="3" t="s">
        <v>5702</v>
      </c>
      <c r="C2260" s="4">
        <v>5002964</v>
      </c>
      <c r="D2260" s="5">
        <v>4682637.65</v>
      </c>
      <c r="E2260" s="4">
        <v>6.4</v>
      </c>
      <c r="F2260" s="5">
        <v>4682637.65</v>
      </c>
      <c r="G2260" s="5">
        <f t="shared" si="3"/>
        <v>6.40273146079004</v>
      </c>
      <c r="H2260" s="1">
        <v>116</v>
      </c>
      <c r="I2260" s="6">
        <v>45192</v>
      </c>
      <c r="J2260" s="11" t="s">
        <v>5703</v>
      </c>
      <c r="K2260" s="1" t="s">
        <v>1320</v>
      </c>
      <c r="L2260" s="1" t="str">
        <f>_xlfn.DISPIMG("ID_B8F8CD2613CD4B499597B80A933CAE04",1)</f>
        <v>=DISPIMG("ID_B8F8CD2613CD4B499597B80A933CAE04",1)</v>
      </c>
      <c r="M2260" s="7" t="s">
        <v>3573</v>
      </c>
      <c r="N2260" s="3" t="s">
        <v>644</v>
      </c>
      <c r="O2260" s="1" t="s">
        <v>645</v>
      </c>
      <c r="P2260" s="1">
        <v>0</v>
      </c>
      <c r="R2260" s="36"/>
    </row>
    <row r="2261" customHeight="1" spans="2:18">
      <c r="B2261" s="3" t="s">
        <v>5704</v>
      </c>
      <c r="C2261" s="4">
        <v>6796574</v>
      </c>
      <c r="D2261" s="5">
        <v>6042154.29</v>
      </c>
      <c r="E2261" s="4">
        <v>11.1</v>
      </c>
      <c r="F2261" s="5">
        <v>6042154.29</v>
      </c>
      <c r="G2261" s="5">
        <f t="shared" si="3"/>
        <v>11.0999999411468</v>
      </c>
      <c r="H2261" s="1">
        <v>172</v>
      </c>
      <c r="I2261" s="6">
        <v>45194</v>
      </c>
      <c r="J2261" s="11" t="s">
        <v>5705</v>
      </c>
      <c r="K2261" s="1" t="s">
        <v>1265</v>
      </c>
      <c r="L2261" s="1" t="str">
        <f>_xlfn.DISPIMG("ID_8ACB95D8CF7749D4AB97471177A96D37",1)</f>
        <v>=DISPIMG("ID_8ACB95D8CF7749D4AB97471177A96D37",1)</v>
      </c>
      <c r="M2261" s="7" t="s">
        <v>5706</v>
      </c>
      <c r="N2261" s="3" t="s">
        <v>657</v>
      </c>
      <c r="O2261" s="1" t="s">
        <v>645</v>
      </c>
      <c r="P2261" s="1">
        <v>0</v>
      </c>
      <c r="R2261" s="36"/>
    </row>
    <row r="2262" customHeight="1" spans="2:18">
      <c r="B2262" s="3" t="s">
        <v>5707</v>
      </c>
      <c r="C2262" s="4">
        <v>4967862</v>
      </c>
      <c r="D2262" s="5">
        <v>4764409.09</v>
      </c>
      <c r="E2262" s="4">
        <v>4.3</v>
      </c>
      <c r="F2262" s="5">
        <v>4764409.09</v>
      </c>
      <c r="G2262" s="5">
        <f t="shared" si="3"/>
        <v>4.09538167525588</v>
      </c>
      <c r="H2262" s="1">
        <v>46</v>
      </c>
      <c r="I2262" s="6">
        <v>45194</v>
      </c>
      <c r="J2262" s="11" t="s">
        <v>5708</v>
      </c>
      <c r="K2262" s="1" t="s">
        <v>1320</v>
      </c>
      <c r="L2262" s="1" t="str">
        <f>_xlfn.DISPIMG("ID_115B872BE2A84067810A60E330922743",1)</f>
        <v>=DISPIMG("ID_115B872BE2A84067810A60E330922743",1)</v>
      </c>
      <c r="M2262" s="7" t="s">
        <v>3573</v>
      </c>
      <c r="N2262" s="3" t="s">
        <v>644</v>
      </c>
      <c r="O2262" s="1" t="s">
        <v>645</v>
      </c>
      <c r="P2262" s="1">
        <v>0</v>
      </c>
      <c r="R2262" s="36"/>
    </row>
    <row r="2263" customHeight="1" spans="2:18">
      <c r="B2263" s="3" t="s">
        <v>5709</v>
      </c>
      <c r="C2263" s="4">
        <v>9093028</v>
      </c>
      <c r="D2263" s="5">
        <v>8691177.86</v>
      </c>
      <c r="E2263" s="4">
        <v>4.8</v>
      </c>
      <c r="F2263" s="5">
        <v>8691177.86</v>
      </c>
      <c r="G2263" s="5">
        <f t="shared" si="3"/>
        <v>4.41932148454838</v>
      </c>
      <c r="H2263" s="1">
        <v>105</v>
      </c>
      <c r="I2263" s="6">
        <v>45194</v>
      </c>
      <c r="J2263" s="11" t="s">
        <v>5710</v>
      </c>
      <c r="K2263" s="1" t="s">
        <v>1320</v>
      </c>
      <c r="L2263" s="1" t="str">
        <f>_xlfn.DISPIMG("ID_0026661957D445E6B498BCD9DEE7274B",1)</f>
        <v>=DISPIMG("ID_0026661957D445E6B498BCD9DEE7274B",1)</v>
      </c>
      <c r="M2263" s="7" t="s">
        <v>5711</v>
      </c>
      <c r="N2263" s="3" t="s">
        <v>644</v>
      </c>
      <c r="O2263" s="1" t="s">
        <v>645</v>
      </c>
      <c r="P2263" s="1">
        <v>0</v>
      </c>
      <c r="R2263" s="36"/>
    </row>
    <row r="2264" customHeight="1" spans="2:18">
      <c r="B2264" s="3" t="s">
        <v>5712</v>
      </c>
      <c r="C2264" s="4">
        <v>4184090</v>
      </c>
      <c r="D2264" s="5">
        <v>3815627.94</v>
      </c>
      <c r="E2264" s="4">
        <v>1</v>
      </c>
      <c r="F2264" s="5">
        <v>3815627.94</v>
      </c>
      <c r="G2264" s="5">
        <f t="shared" si="3"/>
        <v>8.80626516160025</v>
      </c>
      <c r="H2264" s="1">
        <v>6</v>
      </c>
      <c r="I2264" s="6">
        <v>45194</v>
      </c>
      <c r="J2264" s="11" t="s">
        <v>5713</v>
      </c>
      <c r="K2264" s="1" t="s">
        <v>562</v>
      </c>
      <c r="L2264" s="1" t="str">
        <f>_xlfn.DISPIMG("ID_82A02F074C2F417AB1BD54D778E97A81",1)</f>
        <v>=DISPIMG("ID_82A02F074C2F417AB1BD54D778E97A81",1)</v>
      </c>
      <c r="M2264" s="17" t="s">
        <v>5714</v>
      </c>
      <c r="N2264" s="3" t="s">
        <v>5715</v>
      </c>
      <c r="P2264" s="1">
        <v>0</v>
      </c>
      <c r="R2264" s="36"/>
    </row>
    <row r="2265" customHeight="1" spans="2:18">
      <c r="B2265" s="3" t="s">
        <v>5716</v>
      </c>
      <c r="C2265" s="4">
        <v>20373271</v>
      </c>
      <c r="D2265" s="5">
        <v>18970644.72</v>
      </c>
      <c r="E2265" s="4">
        <v>6.9</v>
      </c>
      <c r="F2265" s="5">
        <v>18970644.72</v>
      </c>
      <c r="G2265" s="5">
        <f t="shared" si="3"/>
        <v>6.8846395848757</v>
      </c>
      <c r="H2265" s="1">
        <v>310</v>
      </c>
      <c r="I2265" s="6">
        <v>45195</v>
      </c>
      <c r="J2265" s="11" t="s">
        <v>5717</v>
      </c>
      <c r="K2265" s="1" t="s">
        <v>1265</v>
      </c>
      <c r="L2265" s="1" t="str">
        <f>_xlfn.DISPIMG("ID_E6D545997B9743D68B4F60628B73326C",1)</f>
        <v>=DISPIMG("ID_E6D545997B9743D68B4F60628B73326C",1)</v>
      </c>
      <c r="M2265" s="7" t="s">
        <v>3544</v>
      </c>
      <c r="N2265" s="3" t="s">
        <v>657</v>
      </c>
      <c r="O2265" s="1" t="s">
        <v>645</v>
      </c>
      <c r="P2265" s="1">
        <v>0</v>
      </c>
      <c r="R2265" s="36"/>
    </row>
    <row r="2266" customHeight="1" spans="2:18">
      <c r="B2266" s="3" t="s">
        <v>5718</v>
      </c>
      <c r="C2266" s="4">
        <v>42960463</v>
      </c>
      <c r="D2266" s="5">
        <v>40597637.54</v>
      </c>
      <c r="E2266" s="4">
        <v>5.5</v>
      </c>
      <c r="F2266" s="5">
        <v>40597637.54</v>
      </c>
      <c r="G2266" s="5">
        <f t="shared" si="3"/>
        <v>5.4999999883614</v>
      </c>
      <c r="H2266" s="1">
        <v>5</v>
      </c>
      <c r="I2266" s="6">
        <v>45196</v>
      </c>
      <c r="J2266" s="11" t="s">
        <v>5719</v>
      </c>
      <c r="K2266" s="1" t="s">
        <v>5720</v>
      </c>
      <c r="L2266" s="1" t="str">
        <f>_xlfn.DISPIMG("ID_50F993B0B370484CA011E30D408BE0D3",1)</f>
        <v>=DISPIMG("ID_50F993B0B370484CA011E30D408BE0D3",1)</v>
      </c>
      <c r="M2266" s="7" t="s">
        <v>5721</v>
      </c>
      <c r="N2266" s="3" t="s">
        <v>5722</v>
      </c>
      <c r="O2266" s="1">
        <v>33</v>
      </c>
      <c r="P2266" s="1">
        <v>0</v>
      </c>
      <c r="R2266" s="36"/>
    </row>
    <row r="2267" customHeight="1" spans="2:18">
      <c r="B2267" s="3" t="s">
        <v>5723</v>
      </c>
      <c r="C2267" s="4">
        <v>63386916.6839378</v>
      </c>
      <c r="D2267" s="5">
        <v>61168374.6</v>
      </c>
      <c r="E2267" s="4">
        <v>3.5</v>
      </c>
      <c r="F2267" s="5">
        <v>61168374.6</v>
      </c>
      <c r="G2267" s="5">
        <f t="shared" si="3"/>
        <v>3.49999999999997</v>
      </c>
      <c r="H2267" s="1">
        <v>52</v>
      </c>
      <c r="I2267" s="6">
        <v>45197</v>
      </c>
      <c r="J2267" s="11" t="s">
        <v>5724</v>
      </c>
      <c r="K2267" s="1" t="s">
        <v>2593</v>
      </c>
      <c r="L2267" s="1" t="str">
        <f>_xlfn.DISPIMG("ID_85FC6CAA13B64EEBBF38CE2C02EAE532",1)</f>
        <v>=DISPIMG("ID_85FC6CAA13B64EEBBF38CE2C02EAE532",1)</v>
      </c>
      <c r="M2267" s="17" t="s">
        <v>5440</v>
      </c>
      <c r="N2267" s="3" t="s">
        <v>666</v>
      </c>
      <c r="O2267" s="1">
        <v>1</v>
      </c>
      <c r="P2267" s="1">
        <v>0</v>
      </c>
      <c r="R2267" s="36"/>
    </row>
    <row r="2268" customHeight="1" spans="2:18">
      <c r="B2268" s="3" t="s">
        <v>5725</v>
      </c>
      <c r="C2268" s="4">
        <v>11506051.13</v>
      </c>
      <c r="D2268" s="5">
        <v>10378458.12</v>
      </c>
      <c r="E2268" s="4">
        <v>9.8</v>
      </c>
      <c r="F2268" s="5">
        <v>10378458.12</v>
      </c>
      <c r="G2268" s="5">
        <f t="shared" si="3"/>
        <v>9.79999999356862</v>
      </c>
      <c r="H2268" s="1">
        <v>244</v>
      </c>
      <c r="I2268" s="6">
        <v>45197</v>
      </c>
      <c r="J2268" s="11" t="s">
        <v>5726</v>
      </c>
      <c r="K2268" s="1" t="s">
        <v>502</v>
      </c>
      <c r="L2268" s="1" t="str">
        <f>_xlfn.DISPIMG("ID_4A6E9A62E2B0402CA0D5D172A29D5ED5",1)</f>
        <v>=DISPIMG("ID_4A6E9A62E2B0402CA0D5D172A29D5ED5",1)</v>
      </c>
      <c r="M2268" s="7" t="s">
        <v>5670</v>
      </c>
      <c r="N2268" s="3" t="s">
        <v>657</v>
      </c>
      <c r="O2268" s="1" t="s">
        <v>645</v>
      </c>
      <c r="P2268" s="1">
        <v>0</v>
      </c>
      <c r="R2268" s="36"/>
    </row>
    <row r="2269" customHeight="1" spans="2:18">
      <c r="B2269" s="3" t="s">
        <v>5727</v>
      </c>
      <c r="C2269" s="4">
        <v>5959626</v>
      </c>
      <c r="D2269" s="5">
        <v>5428738.92</v>
      </c>
      <c r="E2269" s="4">
        <v>9.1</v>
      </c>
      <c r="F2269" s="5">
        <v>5428738.92</v>
      </c>
      <c r="G2269" s="5">
        <f t="shared" si="3"/>
        <v>8.90806033801449</v>
      </c>
      <c r="H2269" s="1">
        <v>67</v>
      </c>
      <c r="I2269" s="6">
        <v>45206</v>
      </c>
      <c r="J2269" s="11" t="s">
        <v>5728</v>
      </c>
      <c r="K2269" s="1" t="s">
        <v>1320</v>
      </c>
      <c r="L2269" s="1" t="str">
        <f>_xlfn.DISPIMG("ID_7FD5082FC8FC4E929B37584599646997",1)</f>
        <v>=DISPIMG("ID_7FD5082FC8FC4E929B37584599646997",1)</v>
      </c>
      <c r="M2269" s="7" t="s">
        <v>5729</v>
      </c>
      <c r="N2269" s="3" t="s">
        <v>644</v>
      </c>
      <c r="O2269" s="1" t="s">
        <v>645</v>
      </c>
      <c r="P2269" s="1">
        <v>0</v>
      </c>
      <c r="R2269" s="36"/>
    </row>
    <row r="2270" customHeight="1" spans="2:18">
      <c r="B2270" s="3" t="s">
        <v>5730</v>
      </c>
      <c r="C2270" s="4">
        <v>7438150</v>
      </c>
      <c r="D2270" s="5">
        <v>6761880.02</v>
      </c>
      <c r="E2270" s="4">
        <v>10.4</v>
      </c>
      <c r="F2270" s="5">
        <v>6761880.02</v>
      </c>
      <c r="G2270" s="5">
        <f t="shared" si="3"/>
        <v>9.09191102626325</v>
      </c>
      <c r="H2270" s="1">
        <v>42</v>
      </c>
      <c r="I2270" s="6">
        <v>45206</v>
      </c>
      <c r="J2270" s="11" t="s">
        <v>5731</v>
      </c>
      <c r="K2270" s="1" t="s">
        <v>3540</v>
      </c>
      <c r="L2270" s="1" t="str">
        <f>_xlfn.DISPIMG("ID_B363018C37CA4DBD8377CC64DAF38FF1",1)</f>
        <v>=DISPIMG("ID_B363018C37CA4DBD8377CC64DAF38FF1",1)</v>
      </c>
      <c r="M2270" s="7" t="s">
        <v>3544</v>
      </c>
      <c r="N2270" s="3" t="s">
        <v>5732</v>
      </c>
      <c r="O2270" s="1" t="s">
        <v>5733</v>
      </c>
      <c r="P2270" s="1">
        <v>0</v>
      </c>
      <c r="R2270" s="36"/>
    </row>
    <row r="2271" customHeight="1" spans="2:18">
      <c r="B2271" s="3" t="s">
        <v>5734</v>
      </c>
      <c r="C2271" s="4">
        <v>4610125</v>
      </c>
      <c r="D2271" s="5">
        <v>4149112.5</v>
      </c>
      <c r="E2271" s="4">
        <v>10</v>
      </c>
      <c r="F2271" s="5">
        <v>4149112.5</v>
      </c>
      <c r="G2271" s="5">
        <f t="shared" si="3"/>
        <v>10</v>
      </c>
      <c r="H2271" s="1">
        <v>101</v>
      </c>
      <c r="I2271" s="6">
        <v>45206</v>
      </c>
      <c r="J2271" s="11" t="s">
        <v>5735</v>
      </c>
      <c r="K2271" s="1" t="s">
        <v>1265</v>
      </c>
      <c r="L2271" s="1" t="str">
        <f>_xlfn.DISPIMG("ID_4E11AD5565014820928A36F5D1F40432",1)</f>
        <v>=DISPIMG("ID_4E11AD5565014820928A36F5D1F40432",1)</v>
      </c>
      <c r="M2271" s="7" t="s">
        <v>3544</v>
      </c>
      <c r="N2271" s="3" t="s">
        <v>657</v>
      </c>
      <c r="O2271" s="1" t="s">
        <v>645</v>
      </c>
      <c r="P2271" s="1">
        <v>0</v>
      </c>
      <c r="R2271" s="36"/>
    </row>
    <row r="2272" hidden="1" customHeight="1" spans="2:19">
      <c r="B2272" s="3" t="s">
        <v>5736</v>
      </c>
      <c r="C2272" s="4">
        <v>923033.33</v>
      </c>
      <c r="D2272" s="5">
        <v>923033.33</v>
      </c>
      <c r="E2272" s="4"/>
      <c r="F2272" s="5">
        <v>923033.33</v>
      </c>
      <c r="G2272" s="5">
        <f t="shared" si="3"/>
        <v>0</v>
      </c>
      <c r="H2272" s="1">
        <v>6</v>
      </c>
      <c r="I2272" s="6">
        <v>45206</v>
      </c>
      <c r="J2272" s="13" t="s">
        <v>5737</v>
      </c>
      <c r="K2272" s="1" t="s">
        <v>562</v>
      </c>
      <c r="R2272" s="36"/>
      <c r="S2272" s="1">
        <v>1</v>
      </c>
    </row>
    <row r="2273" customHeight="1" spans="2:18">
      <c r="B2273" s="3" t="s">
        <v>5738</v>
      </c>
      <c r="C2273" s="4">
        <v>4551918</v>
      </c>
      <c r="D2273" s="5">
        <v>4286201.28</v>
      </c>
      <c r="E2273" s="4"/>
      <c r="F2273" s="5">
        <v>4286201.28</v>
      </c>
      <c r="G2273" s="5">
        <f t="shared" si="3"/>
        <v>5.83746719514718</v>
      </c>
      <c r="H2273" s="1">
        <v>122</v>
      </c>
      <c r="I2273" s="6">
        <v>45207</v>
      </c>
      <c r="J2273" s="11" t="s">
        <v>5739</v>
      </c>
      <c r="K2273" s="1" t="s">
        <v>576</v>
      </c>
      <c r="L2273" s="1" t="str">
        <f>_xlfn.DISPIMG("ID_F5EA8730D1C74ADFA5BB3A2EB8163B5A",1)</f>
        <v>=DISPIMG("ID_F5EA8730D1C74ADFA5BB3A2EB8163B5A",1)</v>
      </c>
      <c r="M2273" s="7" t="s">
        <v>5602</v>
      </c>
      <c r="N2273" s="3" t="s">
        <v>5640</v>
      </c>
      <c r="O2273" s="1">
        <v>3</v>
      </c>
      <c r="P2273" s="1">
        <v>0</v>
      </c>
      <c r="R2273" s="36"/>
    </row>
    <row r="2274" customHeight="1" spans="2:18">
      <c r="B2274" s="3" t="s">
        <v>5740</v>
      </c>
      <c r="C2274" s="4">
        <v>5635939</v>
      </c>
      <c r="D2274" s="5">
        <v>5230151.39</v>
      </c>
      <c r="E2274" s="4">
        <v>7.2</v>
      </c>
      <c r="F2274" s="5">
        <v>5230151.39</v>
      </c>
      <c r="G2274" s="5">
        <f t="shared" si="3"/>
        <v>7.20000003548655</v>
      </c>
      <c r="H2274" s="1">
        <v>119</v>
      </c>
      <c r="I2274" s="6">
        <v>45207</v>
      </c>
      <c r="J2274" s="11" t="s">
        <v>5741</v>
      </c>
      <c r="K2274" s="1" t="s">
        <v>1265</v>
      </c>
      <c r="L2274" s="1" t="str">
        <f>_xlfn.DISPIMG("ID_C7864398A7B1485A82066303F06196D2",1)</f>
        <v>=DISPIMG("ID_C7864398A7B1485A82066303F06196D2",1)</v>
      </c>
      <c r="M2274" s="7" t="s">
        <v>3544</v>
      </c>
      <c r="N2274" s="3" t="s">
        <v>657</v>
      </c>
      <c r="O2274" s="1" t="s">
        <v>645</v>
      </c>
      <c r="P2274" s="1">
        <v>0</v>
      </c>
      <c r="R2274" s="36"/>
    </row>
    <row r="2275" customHeight="1" spans="2:18">
      <c r="B2275" s="3" t="s">
        <v>5742</v>
      </c>
      <c r="C2275" s="4">
        <v>4927721</v>
      </c>
      <c r="D2275" s="5">
        <v>4321212.82</v>
      </c>
      <c r="E2275" s="4">
        <v>3.5</v>
      </c>
      <c r="F2275" s="5">
        <v>4321212.82</v>
      </c>
      <c r="G2275" s="5">
        <f t="shared" si="3"/>
        <v>12.3080868417672</v>
      </c>
      <c r="H2275" s="1">
        <v>27</v>
      </c>
      <c r="I2275" s="6">
        <v>45208</v>
      </c>
      <c r="J2275" s="11" t="s">
        <v>5743</v>
      </c>
      <c r="K2275" s="1" t="s">
        <v>562</v>
      </c>
      <c r="L2275" s="1" t="str">
        <f>_xlfn.DISPIMG("ID_4EC9A9075E9145D3A16AF59B948CFBF3",1)</f>
        <v>=DISPIMG("ID_4EC9A9075E9145D3A16AF59B948CFBF3",1)</v>
      </c>
      <c r="M2275" s="17" t="s">
        <v>5630</v>
      </c>
      <c r="N2275" s="3" t="s">
        <v>666</v>
      </c>
      <c r="O2275" s="1">
        <v>3</v>
      </c>
      <c r="P2275" s="1">
        <v>0</v>
      </c>
      <c r="R2275" s="36"/>
    </row>
    <row r="2276" customHeight="1" spans="2:18">
      <c r="B2276" s="3" t="s">
        <v>5744</v>
      </c>
      <c r="C2276" s="4">
        <v>33074817</v>
      </c>
      <c r="D2276" s="5">
        <v>31651981.04</v>
      </c>
      <c r="E2276" s="4">
        <v>4.5</v>
      </c>
      <c r="F2276" s="5">
        <v>31651981.04</v>
      </c>
      <c r="G2276" s="5">
        <f t="shared" si="3"/>
        <v>4.30187099750242</v>
      </c>
      <c r="H2276" s="1">
        <v>192</v>
      </c>
      <c r="I2276" s="6">
        <v>45209</v>
      </c>
      <c r="J2276" s="11" t="s">
        <v>5745</v>
      </c>
      <c r="K2276" s="1" t="s">
        <v>1320</v>
      </c>
      <c r="L2276" s="1" t="str">
        <f>_xlfn.DISPIMG("ID_D6BAFA9ADE5C4BA19E1315731DC8101E",1)</f>
        <v>=DISPIMG("ID_D6BAFA9ADE5C4BA19E1315731DC8101E",1)</v>
      </c>
      <c r="M2276" s="7" t="s">
        <v>3573</v>
      </c>
      <c r="N2276" s="3" t="s">
        <v>644</v>
      </c>
      <c r="O2276" s="1" t="s">
        <v>645</v>
      </c>
      <c r="P2276" s="1">
        <v>0</v>
      </c>
      <c r="R2276" s="36"/>
    </row>
    <row r="2277" customHeight="1" spans="2:18">
      <c r="B2277" s="3" t="s">
        <v>5746</v>
      </c>
      <c r="C2277" s="4">
        <v>4497157</v>
      </c>
      <c r="D2277" s="5">
        <v>4073734.63</v>
      </c>
      <c r="E2277" s="4">
        <v>9.9</v>
      </c>
      <c r="F2277" s="5">
        <v>4073734.63</v>
      </c>
      <c r="G2277" s="5">
        <f t="shared" si="3"/>
        <v>9.41533439904366</v>
      </c>
      <c r="H2277" s="1">
        <v>91</v>
      </c>
      <c r="I2277" s="6">
        <v>45209</v>
      </c>
      <c r="J2277" s="11" t="s">
        <v>5747</v>
      </c>
      <c r="K2277" s="1" t="s">
        <v>1265</v>
      </c>
      <c r="L2277" s="1" t="str">
        <f>_xlfn.DISPIMG("ID_4E093A217AEF4310B4B0421D09278A6A",1)</f>
        <v>=DISPIMG("ID_4E093A217AEF4310B4B0421D09278A6A",1)</v>
      </c>
      <c r="M2277" s="7" t="s">
        <v>3544</v>
      </c>
      <c r="N2277" s="3" t="s">
        <v>657</v>
      </c>
      <c r="O2277" s="1" t="s">
        <v>645</v>
      </c>
      <c r="P2277" s="1">
        <v>0</v>
      </c>
      <c r="R2277" s="36"/>
    </row>
    <row r="2278" customHeight="1" spans="2:18">
      <c r="B2278" s="3" t="s">
        <v>5748</v>
      </c>
      <c r="C2278" s="4">
        <v>4122124</v>
      </c>
      <c r="D2278" s="5">
        <v>3820290.24</v>
      </c>
      <c r="E2278" s="4"/>
      <c r="F2278" s="5">
        <v>3820290.24</v>
      </c>
      <c r="G2278" s="5">
        <f t="shared" si="3"/>
        <v>7.32228724803038</v>
      </c>
      <c r="H2278" s="1">
        <v>98</v>
      </c>
      <c r="I2278" s="6">
        <v>45210</v>
      </c>
      <c r="J2278" s="11" t="s">
        <v>5749</v>
      </c>
      <c r="K2278" s="1" t="s">
        <v>576</v>
      </c>
      <c r="L2278" s="1" t="str">
        <f>_xlfn.DISPIMG("ID_6ED87101BD2341569C75E83E5506E9BC",1)</f>
        <v>=DISPIMG("ID_6ED87101BD2341569C75E83E5506E9BC",1)</v>
      </c>
      <c r="M2278" s="7" t="s">
        <v>5602</v>
      </c>
      <c r="N2278" s="3" t="s">
        <v>5640</v>
      </c>
      <c r="O2278" s="1">
        <v>3</v>
      </c>
      <c r="P2278" s="1">
        <v>0</v>
      </c>
      <c r="R2278" s="36"/>
    </row>
    <row r="2279" customHeight="1" spans="2:18">
      <c r="B2279" s="3" t="s">
        <v>5750</v>
      </c>
      <c r="C2279" s="4">
        <v>28907136</v>
      </c>
      <c r="D2279" s="5">
        <v>25228440.97</v>
      </c>
      <c r="E2279" s="4">
        <v>3.5</v>
      </c>
      <c r="F2279" s="5">
        <v>25228440.97</v>
      </c>
      <c r="G2279" s="5">
        <f t="shared" si="3"/>
        <v>12.7259062606548</v>
      </c>
      <c r="H2279" s="1">
        <v>72</v>
      </c>
      <c r="I2279" s="6">
        <v>45210</v>
      </c>
      <c r="J2279" s="11" t="s">
        <v>5751</v>
      </c>
      <c r="K2279" s="1" t="s">
        <v>562</v>
      </c>
      <c r="L2279" s="1" t="str">
        <f>_xlfn.DISPIMG("ID_B155D662C96A4357B744D419D24413EF",1)</f>
        <v>=DISPIMG("ID_B155D662C96A4357B744D419D24413EF",1)</v>
      </c>
      <c r="M2279" s="17" t="s">
        <v>5630</v>
      </c>
      <c r="N2279" s="3" t="s">
        <v>666</v>
      </c>
      <c r="O2279" s="1">
        <v>3</v>
      </c>
      <c r="P2279" s="1">
        <v>0</v>
      </c>
      <c r="R2279" s="36"/>
    </row>
    <row r="2280" customHeight="1" spans="2:18">
      <c r="B2280" s="3" t="s">
        <v>5752</v>
      </c>
      <c r="C2280" s="4">
        <v>96912564</v>
      </c>
      <c r="D2280" s="5">
        <v>86073365.09</v>
      </c>
      <c r="E2280" s="4">
        <v>3</v>
      </c>
      <c r="F2280" s="5">
        <v>86073365.09</v>
      </c>
      <c r="G2280" s="5">
        <f t="shared" si="3"/>
        <v>11.1845136096079</v>
      </c>
      <c r="H2280" s="1">
        <v>53</v>
      </c>
      <c r="I2280" s="6">
        <v>45211</v>
      </c>
      <c r="J2280" s="11" t="s">
        <v>5753</v>
      </c>
      <c r="K2280" s="1" t="s">
        <v>562</v>
      </c>
      <c r="L2280" s="1" t="str">
        <f>_xlfn.DISPIMG("ID_D281C5E09A6940239103C8E40D23E21A",1)</f>
        <v>=DISPIMG("ID_D281C5E09A6940239103C8E40D23E21A",1)</v>
      </c>
      <c r="M2280" s="17" t="s">
        <v>5630</v>
      </c>
      <c r="N2280" s="3" t="s">
        <v>666</v>
      </c>
      <c r="O2280" s="1">
        <v>2</v>
      </c>
      <c r="P2280" s="1">
        <v>0</v>
      </c>
      <c r="R2280" s="36"/>
    </row>
    <row r="2281" s="10" customFormat="1" customHeight="1" spans="1:19">
      <c r="A2281" s="1"/>
      <c r="B2281" s="37" t="s">
        <v>5754</v>
      </c>
      <c r="C2281" s="38"/>
      <c r="D2281" s="39"/>
      <c r="E2281" s="38"/>
      <c r="F2281" s="39"/>
      <c r="G2281" s="39"/>
      <c r="H2281" s="10"/>
      <c r="I2281" s="41">
        <v>45211</v>
      </c>
      <c r="J2281" s="42" t="s">
        <v>5755</v>
      </c>
      <c r="K2281" s="37" t="s">
        <v>1265</v>
      </c>
      <c r="L2281" s="37" t="str">
        <f>_xlfn.DISPIMG("ID_00014EB0196E4F9894F7A0E39ADC1A35",1)</f>
        <v>=DISPIMG("ID_00014EB0196E4F9894F7A0E39ADC1A35",1)</v>
      </c>
      <c r="M2281" s="37" t="s">
        <v>5683</v>
      </c>
      <c r="N2281" s="37" t="s">
        <v>657</v>
      </c>
      <c r="O2281" s="37">
        <v>3</v>
      </c>
      <c r="P2281" s="37">
        <v>0</v>
      </c>
      <c r="Q2281" s="40"/>
      <c r="R2281" s="36"/>
      <c r="S2281" s="40"/>
    </row>
    <row r="2282" customHeight="1" spans="2:19">
      <c r="B2282" s="40" t="s">
        <v>5756</v>
      </c>
      <c r="C2282" s="4">
        <v>111315406</v>
      </c>
      <c r="D2282" s="5"/>
      <c r="E2282" s="4">
        <v>7.8</v>
      </c>
      <c r="F2282" s="5">
        <v>103345452</v>
      </c>
      <c r="G2282" s="5">
        <f>100-100*F2282/C2282</f>
        <v>7.15979421572608</v>
      </c>
      <c r="H2282" s="1">
        <v>26</v>
      </c>
      <c r="I2282" s="6">
        <v>45211.375</v>
      </c>
      <c r="J2282" s="32" t="s">
        <v>5757</v>
      </c>
      <c r="K2282" s="40" t="s">
        <v>20</v>
      </c>
      <c r="L2282" s="40" t="str">
        <f>_xlfn.DISPIMG("ID_569319B7328F468A8EE0B8445AE4B048",1)</f>
        <v>=DISPIMG("ID_569319B7328F468A8EE0B8445AE4B048",1)</v>
      </c>
      <c r="M2282" s="7" t="s">
        <v>3544</v>
      </c>
      <c r="N2282" s="40" t="s">
        <v>5758</v>
      </c>
      <c r="O2282" s="40">
        <v>31</v>
      </c>
      <c r="P2282" s="40">
        <v>0</v>
      </c>
      <c r="Q2282" s="40">
        <v>0</v>
      </c>
      <c r="R2282" s="36"/>
      <c r="S2282" s="40"/>
    </row>
    <row r="2283" customHeight="1" spans="2:19">
      <c r="B2283" s="40" t="s">
        <v>5759</v>
      </c>
      <c r="C2283" s="4">
        <v>4777996</v>
      </c>
      <c r="D2283" s="5"/>
      <c r="E2283" s="4"/>
      <c r="F2283" s="5">
        <v>4380399</v>
      </c>
      <c r="G2283" s="5">
        <f>100-100*F2283/C2283</f>
        <v>8.32141759850782</v>
      </c>
      <c r="H2283" s="1">
        <v>6</v>
      </c>
      <c r="I2283" s="6">
        <v>45211.3958333333</v>
      </c>
      <c r="J2283" s="32" t="s">
        <v>5760</v>
      </c>
      <c r="K2283" s="40" t="s">
        <v>1265</v>
      </c>
      <c r="L2283" s="40" t="str">
        <f>_xlfn.DISPIMG("ID_C8642B17E0794D91AB695E4EFFB0966F",1)</f>
        <v>=DISPIMG("ID_C8642B17E0794D91AB695E4EFFB0966F",1)</v>
      </c>
      <c r="M2283" s="40" t="s">
        <v>5761</v>
      </c>
      <c r="N2283" s="40" t="s">
        <v>657</v>
      </c>
      <c r="O2283" s="40">
        <v>3</v>
      </c>
      <c r="P2283" s="40">
        <v>0</v>
      </c>
      <c r="Q2283" s="40">
        <v>0</v>
      </c>
      <c r="R2283" s="36"/>
      <c r="S2283" s="40"/>
    </row>
    <row r="2284" customHeight="1" spans="2:19">
      <c r="B2284" s="40" t="s">
        <v>5762</v>
      </c>
      <c r="C2284" s="4">
        <v>38966921</v>
      </c>
      <c r="D2284" s="5">
        <v>37291343.4</v>
      </c>
      <c r="E2284" s="4">
        <v>4.3</v>
      </c>
      <c r="F2284" s="5">
        <v>37252376</v>
      </c>
      <c r="G2284" s="5">
        <f>100-100*F2284/C2284</f>
        <v>4.40000122154892</v>
      </c>
      <c r="H2284" s="1">
        <v>54</v>
      </c>
      <c r="I2284" s="6">
        <v>45211.4166666667</v>
      </c>
      <c r="J2284" s="32" t="s">
        <v>5763</v>
      </c>
      <c r="K2284" s="40" t="s">
        <v>20</v>
      </c>
      <c r="L2284" s="40" t="str">
        <f>_xlfn.DISPIMG("ID_81C203F7A8BD403D9D67534E65B9A58A",1)</f>
        <v>=DISPIMG("ID_81C203F7A8BD403D9D67534E65B9A58A",1)</v>
      </c>
      <c r="M2284" s="7" t="s">
        <v>3573</v>
      </c>
      <c r="N2284" s="40" t="s">
        <v>644</v>
      </c>
      <c r="O2284" s="40">
        <v>3</v>
      </c>
      <c r="P2284" s="40">
        <v>0</v>
      </c>
      <c r="Q2284" s="40">
        <v>0</v>
      </c>
      <c r="R2284" s="36"/>
      <c r="S2284" s="40"/>
    </row>
    <row r="2285" customHeight="1" spans="2:19">
      <c r="B2285" s="40" t="s">
        <v>5764</v>
      </c>
      <c r="C2285" s="4">
        <v>11999870</v>
      </c>
      <c r="D2285" s="5"/>
      <c r="E2285" s="4"/>
      <c r="F2285" s="5">
        <v>11024815</v>
      </c>
      <c r="G2285" s="5">
        <f>100-100*F2285/C2285</f>
        <v>8.12554636008556</v>
      </c>
      <c r="H2285" s="1">
        <v>25</v>
      </c>
      <c r="I2285" s="6">
        <v>45211.4375</v>
      </c>
      <c r="J2285" s="32" t="s">
        <v>5765</v>
      </c>
      <c r="K2285" s="40" t="s">
        <v>3443</v>
      </c>
      <c r="L2285" s="40" t="str">
        <f>_xlfn.DISPIMG("ID_94D34FBDB4444418A677EA16C6BA83F6",1)</f>
        <v>=DISPIMG("ID_94D34FBDB4444418A677EA16C6BA83F6",1)</v>
      </c>
      <c r="M2285" s="7" t="s">
        <v>3544</v>
      </c>
      <c r="N2285" s="40" t="s">
        <v>5766</v>
      </c>
      <c r="O2285" s="40">
        <v>3</v>
      </c>
      <c r="P2285" s="40">
        <v>0</v>
      </c>
      <c r="Q2285" s="40">
        <v>0</v>
      </c>
      <c r="R2285" s="36"/>
      <c r="S2285" s="40"/>
    </row>
    <row r="2286" hidden="1" customHeight="1" spans="2:19">
      <c r="B2286" s="3" t="s">
        <v>5767</v>
      </c>
      <c r="C2286" s="4">
        <v>1075505</v>
      </c>
      <c r="D2286" s="5">
        <v>1075505</v>
      </c>
      <c r="E2286" s="4"/>
      <c r="F2286" s="5">
        <v>1075505</v>
      </c>
      <c r="G2286" s="5">
        <f>100-100*F2286/C2286</f>
        <v>0</v>
      </c>
      <c r="H2286" s="1">
        <v>4</v>
      </c>
      <c r="I2286" s="6">
        <v>45212</v>
      </c>
      <c r="J2286" s="13" t="s">
        <v>5768</v>
      </c>
      <c r="K2286" s="1" t="s">
        <v>1320</v>
      </c>
      <c r="R2286" s="36"/>
      <c r="S2286" s="1">
        <v>1</v>
      </c>
    </row>
    <row r="2287" customHeight="1" spans="2:19">
      <c r="B2287" s="40" t="s">
        <v>5769</v>
      </c>
      <c r="C2287" s="4">
        <v>15580351</v>
      </c>
      <c r="D2287" s="5">
        <v>13755100.22</v>
      </c>
      <c r="E2287" s="4">
        <v>3</v>
      </c>
      <c r="F2287" s="5">
        <v>13765240</v>
      </c>
      <c r="G2287" s="5">
        <f>100-100*F2287/C2287</f>
        <v>11.65000069639</v>
      </c>
      <c r="H2287" s="1">
        <v>40</v>
      </c>
      <c r="I2287" s="6">
        <v>45212.3958333333</v>
      </c>
      <c r="J2287" s="32" t="s">
        <v>5770</v>
      </c>
      <c r="K2287" s="40" t="s">
        <v>562</v>
      </c>
      <c r="L2287" s="40" t="str">
        <f>_xlfn.DISPIMG("ID_3089164033524A93BF52D9F394C49952",1)</f>
        <v>=DISPIMG("ID_3089164033524A93BF52D9F394C49952",1)</v>
      </c>
      <c r="M2287" s="40" t="s">
        <v>5771</v>
      </c>
      <c r="N2287" s="40" t="s">
        <v>666</v>
      </c>
      <c r="O2287" s="40">
        <v>3</v>
      </c>
      <c r="P2287" s="40">
        <v>0</v>
      </c>
      <c r="Q2287" s="40">
        <v>1</v>
      </c>
      <c r="R2287" s="36"/>
      <c r="S2287" s="40"/>
    </row>
    <row r="2288" hidden="1" customHeight="1" spans="2:19">
      <c r="B2288" s="3" t="s">
        <v>5772</v>
      </c>
      <c r="C2288" s="4">
        <v>2109500</v>
      </c>
      <c r="D2288" s="5">
        <v>2109500</v>
      </c>
      <c r="E2288" s="4"/>
      <c r="F2288" s="5">
        <v>2109500</v>
      </c>
      <c r="G2288" s="5">
        <f>100-100*F2288/C2288</f>
        <v>0</v>
      </c>
      <c r="H2288" s="1">
        <v>8</v>
      </c>
      <c r="I2288" s="6">
        <v>45216</v>
      </c>
      <c r="J2288" s="13" t="s">
        <v>5773</v>
      </c>
      <c r="K2288" s="1" t="s">
        <v>1320</v>
      </c>
      <c r="R2288" s="36"/>
      <c r="S2288" s="1">
        <v>1</v>
      </c>
    </row>
    <row r="2289" hidden="1" customHeight="1" spans="2:19">
      <c r="B2289" s="3" t="s">
        <v>5774</v>
      </c>
      <c r="C2289" s="4">
        <v>113231680.97</v>
      </c>
      <c r="D2289" s="5">
        <v>113231680.97</v>
      </c>
      <c r="E2289" s="4"/>
      <c r="F2289" s="5">
        <v>113231680.97</v>
      </c>
      <c r="G2289" s="5">
        <f>100-100*F2289/C2289</f>
        <v>0</v>
      </c>
      <c r="H2289" s="1">
        <v>7</v>
      </c>
      <c r="I2289" s="6">
        <v>45216</v>
      </c>
      <c r="J2289" s="13" t="s">
        <v>5775</v>
      </c>
      <c r="K2289" s="1" t="s">
        <v>2593</v>
      </c>
      <c r="R2289" s="36"/>
      <c r="S2289" s="1">
        <v>1</v>
      </c>
    </row>
    <row r="2290" customHeight="1" spans="2:18">
      <c r="B2290" s="3" t="s">
        <v>5776</v>
      </c>
      <c r="C2290" s="4">
        <v>21129204</v>
      </c>
      <c r="D2290" s="5">
        <v>17896435.79</v>
      </c>
      <c r="E2290" s="4">
        <v>15.3</v>
      </c>
      <c r="F2290" s="5">
        <v>17896435.79</v>
      </c>
      <c r="G2290" s="5">
        <f>100-100*F2290/C2290</f>
        <v>15.2999999905344</v>
      </c>
      <c r="H2290" s="1">
        <v>116</v>
      </c>
      <c r="I2290" s="6">
        <v>45216</v>
      </c>
      <c r="J2290" s="11" t="s">
        <v>5777</v>
      </c>
      <c r="K2290" s="1" t="s">
        <v>20</v>
      </c>
      <c r="L2290" s="1" t="str">
        <f>_xlfn.DISPIMG("ID_12F8CE3CA0BD450985BE221163D37C81",1)</f>
        <v>=DISPIMG("ID_12F8CE3CA0BD450985BE221163D37C81",1)</v>
      </c>
      <c r="M2290" s="7" t="s">
        <v>5778</v>
      </c>
      <c r="N2290" s="3" t="s">
        <v>644</v>
      </c>
      <c r="O2290" s="1" t="s">
        <v>738</v>
      </c>
      <c r="P2290" s="1">
        <v>0</v>
      </c>
      <c r="Q2290" s="1"/>
      <c r="R2290" s="36"/>
    </row>
    <row r="2291" customHeight="1" spans="2:19">
      <c r="B2291" s="40" t="s">
        <v>5779</v>
      </c>
      <c r="C2291" s="4">
        <v>6280263</v>
      </c>
      <c r="D2291" s="5"/>
      <c r="E2291" s="4"/>
      <c r="F2291" s="5">
        <v>5730740</v>
      </c>
      <c r="G2291" s="5">
        <f>100-100*F2291/C2291</f>
        <v>8.74999980096375</v>
      </c>
      <c r="H2291" s="1">
        <v>5</v>
      </c>
      <c r="I2291" s="6">
        <v>45216.375</v>
      </c>
      <c r="J2291" s="32" t="s">
        <v>5780</v>
      </c>
      <c r="K2291" s="40" t="s">
        <v>4108</v>
      </c>
      <c r="L2291" s="40" t="str">
        <f>_xlfn.DISPIMG("ID_C32CAB3CF2634539B74D64DCCC41A5D3",1)</f>
        <v>=DISPIMG("ID_C32CAB3CF2634539B74D64DCCC41A5D3",1)</v>
      </c>
      <c r="M2291" s="40" t="s">
        <v>5761</v>
      </c>
      <c r="N2291" s="40" t="s">
        <v>657</v>
      </c>
      <c r="O2291" s="40">
        <v>3</v>
      </c>
      <c r="P2291" s="40">
        <v>0</v>
      </c>
      <c r="Q2291" s="40">
        <v>0</v>
      </c>
      <c r="R2291" s="36"/>
      <c r="S2291" s="40"/>
    </row>
    <row r="2292" customHeight="1" spans="2:19">
      <c r="B2292" s="40" t="s">
        <v>5781</v>
      </c>
      <c r="C2292" s="4">
        <v>10058912</v>
      </c>
      <c r="D2292" s="5"/>
      <c r="E2292" s="4"/>
      <c r="F2292" s="5">
        <v>9183157</v>
      </c>
      <c r="G2292" s="5">
        <f>100-100*F2292/C2292</f>
        <v>8.70625968295577</v>
      </c>
      <c r="H2292" s="1">
        <v>6</v>
      </c>
      <c r="I2292" s="6">
        <v>45216.375</v>
      </c>
      <c r="J2292" s="32" t="s">
        <v>5782</v>
      </c>
      <c r="K2292" s="40" t="s">
        <v>1265</v>
      </c>
      <c r="L2292" s="40" t="str">
        <f>_xlfn.DISPIMG("ID_DFF4D2F8DA404C899C07F82D6BA51122",1)</f>
        <v>=DISPIMG("ID_DFF4D2F8DA404C899C07F82D6BA51122",1)</v>
      </c>
      <c r="M2292" s="40" t="s">
        <v>5783</v>
      </c>
      <c r="N2292" s="40" t="s">
        <v>657</v>
      </c>
      <c r="O2292" s="40">
        <v>3</v>
      </c>
      <c r="P2292" s="40">
        <v>0</v>
      </c>
      <c r="Q2292" s="40">
        <v>0</v>
      </c>
      <c r="R2292" s="36"/>
      <c r="S2292" s="40"/>
    </row>
    <row r="2293" customHeight="1" spans="2:19">
      <c r="B2293" s="40" t="s">
        <v>5784</v>
      </c>
      <c r="C2293" s="4">
        <v>4023800</v>
      </c>
      <c r="D2293" s="5">
        <v>3662052.09</v>
      </c>
      <c r="E2293" s="4">
        <f>100-100*D2293/C2293</f>
        <v>8.99020602415627</v>
      </c>
      <c r="F2293" s="5">
        <v>3659123</v>
      </c>
      <c r="G2293" s="5">
        <f>100-100*F2293/C2293</f>
        <v>9.06300014911278</v>
      </c>
      <c r="H2293" s="1">
        <v>57</v>
      </c>
      <c r="I2293" s="6">
        <v>45216.375</v>
      </c>
      <c r="J2293" s="32" t="s">
        <v>5785</v>
      </c>
      <c r="K2293" s="40" t="s">
        <v>576</v>
      </c>
      <c r="L2293" s="40" t="str">
        <f>_xlfn.DISPIMG("ID_8BA81F4A737F4B4B8D1E694C75CA8A43",1)</f>
        <v>=DISPIMG("ID_8BA81F4A737F4B4B8D1E694C75CA8A43",1)</v>
      </c>
      <c r="M2293" s="40" t="s">
        <v>5786</v>
      </c>
      <c r="N2293" s="40" t="s">
        <v>5640</v>
      </c>
      <c r="O2293" s="40">
        <v>3</v>
      </c>
      <c r="P2293" s="40">
        <v>0</v>
      </c>
      <c r="Q2293" s="40">
        <v>1</v>
      </c>
      <c r="R2293" s="36"/>
      <c r="S2293" s="40"/>
    </row>
    <row r="2294" customHeight="1" spans="2:19">
      <c r="B2294" s="40" t="s">
        <v>5787</v>
      </c>
      <c r="C2294" s="4">
        <v>10182345</v>
      </c>
      <c r="D2294" s="5"/>
      <c r="E2294" s="4"/>
      <c r="F2294" s="5">
        <v>8960463</v>
      </c>
      <c r="G2294" s="5">
        <f>100-100*F2294/C2294</f>
        <v>12.0000058925523</v>
      </c>
      <c r="H2294" s="1">
        <v>4</v>
      </c>
      <c r="I2294" s="6">
        <v>45216.375</v>
      </c>
      <c r="J2294" s="32" t="s">
        <v>5788</v>
      </c>
      <c r="K2294" s="40" t="s">
        <v>1265</v>
      </c>
      <c r="L2294" s="40"/>
      <c r="M2294" s="40" t="s">
        <v>5789</v>
      </c>
      <c r="N2294" s="40" t="s">
        <v>5790</v>
      </c>
      <c r="O2294" s="40">
        <v>3</v>
      </c>
      <c r="P2294" s="40">
        <v>0</v>
      </c>
      <c r="Q2294" s="40">
        <v>0</v>
      </c>
      <c r="R2294" s="36"/>
      <c r="S2294" s="40"/>
    </row>
    <row r="2295" customHeight="1" spans="2:19">
      <c r="B2295" s="40" t="s">
        <v>5791</v>
      </c>
      <c r="C2295" s="4">
        <v>20115375</v>
      </c>
      <c r="D2295" s="5">
        <v>17621068.5</v>
      </c>
      <c r="E2295" s="4">
        <v>12.4</v>
      </c>
      <c r="F2295" s="5">
        <v>17621068.5</v>
      </c>
      <c r="G2295" s="5">
        <f>100-100*F2295/C2295</f>
        <v>12.4</v>
      </c>
      <c r="H2295" s="1">
        <v>187</v>
      </c>
      <c r="I2295" s="6">
        <v>45216.375</v>
      </c>
      <c r="J2295" s="32" t="s">
        <v>5792</v>
      </c>
      <c r="K2295" s="40" t="s">
        <v>20</v>
      </c>
      <c r="L2295" s="40" t="str">
        <f>_xlfn.DISPIMG("ID_9EB5768A8793480DAB8C301C9547833B",1)</f>
        <v>=DISPIMG("ID_9EB5768A8793480DAB8C301C9547833B",1)</v>
      </c>
      <c r="M2295" s="40" t="s">
        <v>5778</v>
      </c>
      <c r="N2295" s="40" t="s">
        <v>5793</v>
      </c>
      <c r="O2295" s="40">
        <v>33</v>
      </c>
      <c r="P2295" s="40">
        <v>0</v>
      </c>
      <c r="Q2295" s="40">
        <v>0</v>
      </c>
      <c r="R2295" s="36"/>
      <c r="S2295" s="40"/>
    </row>
    <row r="2296" customHeight="1" spans="2:19">
      <c r="B2296" s="40" t="s">
        <v>5794</v>
      </c>
      <c r="C2296" s="4">
        <v>1615028</v>
      </c>
      <c r="D2296" s="5">
        <v>1420962.67</v>
      </c>
      <c r="E2296" s="4">
        <v>2</v>
      </c>
      <c r="F2296" s="5">
        <v>1422818</v>
      </c>
      <c r="G2296" s="5">
        <f>100-100*F2296/C2296</f>
        <v>11.9013416485658</v>
      </c>
      <c r="H2296" s="1">
        <v>17</v>
      </c>
      <c r="I2296" s="6">
        <v>45216.3958333333</v>
      </c>
      <c r="J2296" s="32" t="s">
        <v>5795</v>
      </c>
      <c r="K2296" s="40" t="s">
        <v>562</v>
      </c>
      <c r="L2296" s="40" t="str">
        <f>_xlfn.DISPIMG("ID_3041EE2A02EB499B829CAE97DEEB3438",1)</f>
        <v>=DISPIMG("ID_3041EE2A02EB499B829CAE97DEEB3438",1)</v>
      </c>
      <c r="M2296" s="40" t="s">
        <v>5771</v>
      </c>
      <c r="N2296" s="40" t="s">
        <v>5796</v>
      </c>
      <c r="O2296" s="40"/>
      <c r="P2296" s="40">
        <v>0</v>
      </c>
      <c r="Q2296" s="40">
        <v>0</v>
      </c>
      <c r="R2296" s="36"/>
      <c r="S2296" s="40"/>
    </row>
    <row r="2297" customHeight="1" spans="2:19">
      <c r="B2297" s="40" t="s">
        <v>5797</v>
      </c>
      <c r="C2297" s="4">
        <v>21114940</v>
      </c>
      <c r="D2297" s="5">
        <v>18777946.61</v>
      </c>
      <c r="E2297" s="4">
        <v>11.4</v>
      </c>
      <c r="F2297" s="5">
        <v>18777773</v>
      </c>
      <c r="G2297" s="5">
        <f>100-100*F2297/C2297</f>
        <v>11.0687835248407</v>
      </c>
      <c r="H2297" s="1">
        <v>268</v>
      </c>
      <c r="I2297" s="6">
        <v>45216.3958333333</v>
      </c>
      <c r="J2297" s="32" t="s">
        <v>5798</v>
      </c>
      <c r="K2297" s="40" t="s">
        <v>3540</v>
      </c>
      <c r="L2297" s="40" t="str">
        <f>_xlfn.DISPIMG("ID_92946AE255DF4D6AB2A24A0D811650DC",1)</f>
        <v>=DISPIMG("ID_92946AE255DF4D6AB2A24A0D811650DC",1)</v>
      </c>
      <c r="M2297" s="7" t="s">
        <v>3544</v>
      </c>
      <c r="N2297" s="40" t="s">
        <v>5799</v>
      </c>
      <c r="O2297" s="40"/>
      <c r="P2297" s="40">
        <v>0</v>
      </c>
      <c r="Q2297" s="40">
        <v>0</v>
      </c>
      <c r="R2297" s="36"/>
      <c r="S2297" s="40"/>
    </row>
    <row r="2298" hidden="1" customHeight="1" spans="2:19">
      <c r="B2298" s="3" t="s">
        <v>5800</v>
      </c>
      <c r="C2298" s="4">
        <v>50</v>
      </c>
      <c r="D2298" s="5">
        <v>50</v>
      </c>
      <c r="E2298" s="4"/>
      <c r="F2298" s="5">
        <v>50</v>
      </c>
      <c r="G2298" s="5">
        <f>100-100*F2298/C2298</f>
        <v>0</v>
      </c>
      <c r="H2298" s="1">
        <v>5</v>
      </c>
      <c r="I2298" s="6">
        <v>45217</v>
      </c>
      <c r="J2298" s="13" t="s">
        <v>5801</v>
      </c>
      <c r="K2298" s="1" t="s">
        <v>562</v>
      </c>
      <c r="L2298" s="1"/>
      <c r="M2298" s="7"/>
      <c r="N2298" s="3"/>
      <c r="O2298" s="1"/>
      <c r="P2298" s="1"/>
      <c r="Q2298" s="1"/>
      <c r="R2298" s="36"/>
      <c r="S2298" s="1">
        <v>1</v>
      </c>
    </row>
    <row r="2299" hidden="1" customHeight="1" spans="2:19">
      <c r="B2299" s="3" t="s">
        <v>5802</v>
      </c>
      <c r="C2299" s="4">
        <v>592183</v>
      </c>
      <c r="D2299" s="5">
        <v>592183</v>
      </c>
      <c r="E2299" s="4"/>
      <c r="F2299" s="5">
        <v>592183</v>
      </c>
      <c r="G2299" s="5">
        <f>100-100*F2299/C2299</f>
        <v>0</v>
      </c>
      <c r="H2299" s="1">
        <v>13</v>
      </c>
      <c r="I2299" s="6">
        <v>45217</v>
      </c>
      <c r="J2299" s="13" t="s">
        <v>5803</v>
      </c>
      <c r="K2299" s="1" t="s">
        <v>5720</v>
      </c>
      <c r="L2299" s="1"/>
      <c r="M2299" s="7"/>
      <c r="N2299" s="3"/>
      <c r="O2299" s="1"/>
      <c r="P2299" s="1"/>
      <c r="Q2299" s="1"/>
      <c r="R2299" s="36"/>
      <c r="S2299" s="1">
        <v>1</v>
      </c>
    </row>
    <row r="2300" hidden="1" customHeight="1" spans="2:19">
      <c r="B2300" s="3" t="s">
        <v>5804</v>
      </c>
      <c r="C2300" s="4">
        <v>1080397.4</v>
      </c>
      <c r="D2300" s="5">
        <v>1080397.4</v>
      </c>
      <c r="E2300" s="4"/>
      <c r="F2300" s="5">
        <v>1080397.4</v>
      </c>
      <c r="G2300" s="5">
        <f>100-100*F2300/C2300</f>
        <v>0</v>
      </c>
      <c r="H2300" s="1">
        <v>7</v>
      </c>
      <c r="I2300" s="6">
        <v>45217</v>
      </c>
      <c r="J2300" s="13" t="s">
        <v>5805</v>
      </c>
      <c r="K2300" s="1" t="s">
        <v>2593</v>
      </c>
      <c r="L2300" s="1"/>
      <c r="M2300" s="7"/>
      <c r="N2300" s="3"/>
      <c r="O2300" s="1"/>
      <c r="P2300" s="1"/>
      <c r="Q2300" s="1"/>
      <c r="R2300" s="36"/>
      <c r="S2300" s="1">
        <v>1</v>
      </c>
    </row>
    <row r="2301" customHeight="1" spans="2:19">
      <c r="B2301" s="40" t="s">
        <v>5806</v>
      </c>
      <c r="C2301" s="4">
        <v>7007218</v>
      </c>
      <c r="D2301" s="5"/>
      <c r="E2301" s="4"/>
      <c r="F2301" s="5">
        <v>6376568</v>
      </c>
      <c r="G2301" s="5">
        <f>100-100*F2301/C2301</f>
        <v>9.00000542297956</v>
      </c>
      <c r="H2301" s="1">
        <v>5</v>
      </c>
      <c r="I2301" s="6">
        <v>45217.375</v>
      </c>
      <c r="J2301" s="32" t="s">
        <v>5807</v>
      </c>
      <c r="K2301" s="40" t="s">
        <v>4108</v>
      </c>
      <c r="L2301" s="40" t="str">
        <f>_xlfn.DISPIMG("ID_C32CAB3CF2634539B74D64DCCC41A5D3",1)</f>
        <v>=DISPIMG("ID_C32CAB3CF2634539B74D64DCCC41A5D3",1)</v>
      </c>
      <c r="M2301" s="40" t="s">
        <v>5761</v>
      </c>
      <c r="N2301" s="40" t="s">
        <v>657</v>
      </c>
      <c r="O2301" s="40">
        <v>3</v>
      </c>
      <c r="P2301" s="40">
        <v>0</v>
      </c>
      <c r="Q2301" s="40">
        <v>0</v>
      </c>
      <c r="R2301" s="36"/>
      <c r="S2301" s="40"/>
    </row>
    <row r="2302" customHeight="1" spans="2:19">
      <c r="B2302" s="40" t="s">
        <v>5808</v>
      </c>
      <c r="C2302" s="4">
        <v>5294929</v>
      </c>
      <c r="D2302" s="5">
        <v>4815281.03</v>
      </c>
      <c r="E2302" s="4">
        <v>9.9</v>
      </c>
      <c r="F2302" s="5">
        <v>4815321</v>
      </c>
      <c r="G2302" s="5">
        <f>100-100*F2302/C2302</f>
        <v>9.05787405270212</v>
      </c>
      <c r="H2302" s="1">
        <v>152</v>
      </c>
      <c r="I2302" s="6">
        <v>45217.375</v>
      </c>
      <c r="J2302" s="32" t="s">
        <v>5809</v>
      </c>
      <c r="K2302" s="40" t="s">
        <v>2593</v>
      </c>
      <c r="L2302" s="40" t="str">
        <f>_xlfn.DISPIMG("ID_FC619971D7FB43C582CBF56207228B70",1)</f>
        <v>=DISPIMG("ID_FC619971D7FB43C582CBF56207228B70",1)</v>
      </c>
      <c r="M2302" s="7" t="s">
        <v>3544</v>
      </c>
      <c r="N2302" s="43" t="s">
        <v>657</v>
      </c>
      <c r="O2302" s="40">
        <v>3</v>
      </c>
      <c r="P2302" s="40">
        <v>0</v>
      </c>
      <c r="Q2302" s="40">
        <v>0</v>
      </c>
      <c r="R2302" s="36"/>
      <c r="S2302" s="40"/>
    </row>
    <row r="2303" customHeight="1" spans="2:19">
      <c r="B2303" s="40" t="s">
        <v>5810</v>
      </c>
      <c r="C2303" s="4">
        <v>30706596</v>
      </c>
      <c r="D2303" s="5">
        <v>30326763.71</v>
      </c>
      <c r="E2303" s="4"/>
      <c r="F2303" s="5">
        <v>30288312</v>
      </c>
      <c r="G2303" s="5">
        <f>100-100*F2303/C2303</f>
        <v>1.36219592689467</v>
      </c>
      <c r="H2303" s="1">
        <v>330</v>
      </c>
      <c r="I2303" s="6">
        <v>45217.4166666667</v>
      </c>
      <c r="J2303" s="32" t="s">
        <v>5811</v>
      </c>
      <c r="K2303" s="40" t="s">
        <v>5812</v>
      </c>
      <c r="L2303" s="40" t="str">
        <f>_xlfn.DISPIMG("ID_18914656D45043B58E0270A4CA3A5D4C",1)</f>
        <v>=DISPIMG("ID_18914656D45043B58E0270A4CA3A5D4C",1)</v>
      </c>
      <c r="M2303" s="40" t="s">
        <v>5813</v>
      </c>
      <c r="N2303" s="40" t="s">
        <v>5640</v>
      </c>
      <c r="O2303" s="40">
        <v>3</v>
      </c>
      <c r="P2303" s="40">
        <v>0</v>
      </c>
      <c r="Q2303" s="40">
        <v>1</v>
      </c>
      <c r="R2303" s="36"/>
      <c r="S2303" s="40"/>
    </row>
    <row r="2304" customHeight="1" spans="2:19">
      <c r="B2304" s="40" t="s">
        <v>5814</v>
      </c>
      <c r="C2304" s="4">
        <v>28445125</v>
      </c>
      <c r="D2304" s="5">
        <v>27250429.75</v>
      </c>
      <c r="E2304" s="4">
        <v>4.2</v>
      </c>
      <c r="F2304" s="5">
        <v>27250656</v>
      </c>
      <c r="G2304" s="5">
        <f>100-100*F2304/C2304</f>
        <v>4.1992046088741</v>
      </c>
      <c r="H2304" s="1">
        <v>183</v>
      </c>
      <c r="I2304" s="6">
        <v>45217.4166666667</v>
      </c>
      <c r="J2304" s="32" t="s">
        <v>5815</v>
      </c>
      <c r="K2304" s="40" t="s">
        <v>20</v>
      </c>
      <c r="L2304" s="40" t="str">
        <f>_xlfn.DISPIMG("ID_EA29762058E24827B5650AF83253AFE9",1)</f>
        <v>=DISPIMG("ID_EA29762058E24827B5650AF83253AFE9",1)</v>
      </c>
      <c r="M2304" s="40" t="s">
        <v>5711</v>
      </c>
      <c r="N2304" s="40" t="s">
        <v>644</v>
      </c>
      <c r="O2304" s="40">
        <v>3</v>
      </c>
      <c r="P2304" s="40">
        <v>0</v>
      </c>
      <c r="Q2304" s="40">
        <v>0</v>
      </c>
      <c r="R2304" s="36"/>
      <c r="S2304" s="40"/>
    </row>
    <row r="2305" customHeight="1" spans="2:19">
      <c r="B2305" s="40" t="s">
        <v>5816</v>
      </c>
      <c r="C2305" s="4">
        <v>67450000</v>
      </c>
      <c r="D2305" s="5"/>
      <c r="E2305" s="4">
        <v>7.1</v>
      </c>
      <c r="F2305" s="5">
        <v>62661050</v>
      </c>
      <c r="G2305" s="5">
        <f>100-100*F2305/C2305</f>
        <v>7.09999999999999</v>
      </c>
      <c r="H2305" s="1">
        <v>142</v>
      </c>
      <c r="I2305" s="6">
        <v>45217.4166666667</v>
      </c>
      <c r="J2305" s="32" t="s">
        <v>5817</v>
      </c>
      <c r="K2305" s="40" t="s">
        <v>502</v>
      </c>
      <c r="L2305" s="40" t="str">
        <f>_xlfn.DISPIMG("ID_499CA2DCBD4B455987196AF57C62643B",1)</f>
        <v>=DISPIMG("ID_499CA2DCBD4B455987196AF57C62643B",1)</v>
      </c>
      <c r="M2305" s="7" t="s">
        <v>3544</v>
      </c>
      <c r="N2305" s="40" t="s">
        <v>657</v>
      </c>
      <c r="O2305" s="40">
        <v>1</v>
      </c>
      <c r="P2305" s="40">
        <v>0</v>
      </c>
      <c r="Q2305" s="40">
        <v>0</v>
      </c>
      <c r="R2305" s="36"/>
      <c r="S2305" s="40"/>
    </row>
    <row r="2306" customHeight="1" spans="2:19">
      <c r="B2306" s="40" t="s">
        <v>5818</v>
      </c>
      <c r="C2306" s="4">
        <v>15188116</v>
      </c>
      <c r="D2306" s="5"/>
      <c r="E2306" s="4"/>
      <c r="F2306" s="5">
        <v>14313993</v>
      </c>
      <c r="G2306" s="5">
        <f>100-100*F2306/C2306</f>
        <v>5.75530895339487</v>
      </c>
      <c r="I2306" s="6">
        <v>45217.4166666667</v>
      </c>
      <c r="J2306" s="32" t="s">
        <v>5819</v>
      </c>
      <c r="K2306" s="40" t="s">
        <v>1320</v>
      </c>
      <c r="L2306" s="40" t="str">
        <f>_xlfn.DISPIMG("ID_7E7917BC3C584BFEA2531893F02086E9",1)</f>
        <v>=DISPIMG("ID_7E7917BC3C584BFEA2531893F02086E9",1)</v>
      </c>
      <c r="M2306" s="40" t="s">
        <v>5820</v>
      </c>
      <c r="N2306" s="40" t="s">
        <v>644</v>
      </c>
      <c r="O2306" s="40">
        <v>3</v>
      </c>
      <c r="P2306" s="40">
        <v>0</v>
      </c>
      <c r="Q2306" s="40">
        <v>0</v>
      </c>
      <c r="R2306" s="36"/>
      <c r="S2306" s="40"/>
    </row>
    <row r="2307" customHeight="1" spans="2:19">
      <c r="B2307" s="40" t="s">
        <v>5821</v>
      </c>
      <c r="C2307" s="4">
        <v>11937392</v>
      </c>
      <c r="D2307" s="5"/>
      <c r="E2307" s="4"/>
      <c r="F2307" s="5"/>
      <c r="G2307" s="5"/>
      <c r="H2307" s="1">
        <v>42</v>
      </c>
      <c r="I2307" s="6">
        <v>45218.375</v>
      </c>
      <c r="J2307" s="32" t="s">
        <v>5822</v>
      </c>
      <c r="K2307" s="40" t="s">
        <v>1265</v>
      </c>
      <c r="L2307" s="40" t="str">
        <f>_xlfn.DISPIMG("ID_3FF86F0646004436AAC2AA8334FC3A38",1)</f>
        <v>=DISPIMG("ID_3FF86F0646004436AAC2AA8334FC3A38",1)</v>
      </c>
      <c r="M2307" s="40" t="s">
        <v>5783</v>
      </c>
      <c r="N2307" s="40" t="s">
        <v>657</v>
      </c>
      <c r="O2307" s="40">
        <v>3</v>
      </c>
      <c r="P2307" s="40">
        <v>0</v>
      </c>
      <c r="Q2307" s="40">
        <v>0</v>
      </c>
      <c r="R2307" s="36"/>
      <c r="S2307" s="40"/>
    </row>
    <row r="2308" customHeight="1" spans="2:19">
      <c r="B2308" s="40" t="s">
        <v>5823</v>
      </c>
      <c r="C2308" s="4">
        <v>18148637</v>
      </c>
      <c r="D2308" s="5">
        <v>16249876.28</v>
      </c>
      <c r="E2308" s="4">
        <v>10.6</v>
      </c>
      <c r="F2308" s="5">
        <v>16178224</v>
      </c>
      <c r="G2308" s="5">
        <f>100-100*F2308/C2308</f>
        <v>10.8570853006757</v>
      </c>
      <c r="H2308" s="1">
        <v>20</v>
      </c>
      <c r="I2308" s="6">
        <v>45218.375</v>
      </c>
      <c r="J2308" s="32" t="s">
        <v>5824</v>
      </c>
      <c r="K2308" s="40" t="s">
        <v>3540</v>
      </c>
      <c r="L2308" s="40" t="str">
        <f>_xlfn.DISPIMG("ID_3FD47EEE5F0A4008AD6E24E53BD066BC",1)</f>
        <v>=DISPIMG("ID_3FD47EEE5F0A4008AD6E24E53BD066BC",1)</v>
      </c>
      <c r="M2308" s="40" t="s">
        <v>5706</v>
      </c>
      <c r="N2308" s="40" t="s">
        <v>5825</v>
      </c>
      <c r="O2308" s="40">
        <v>1</v>
      </c>
      <c r="P2308" s="40">
        <v>0</v>
      </c>
      <c r="Q2308" s="40">
        <v>0</v>
      </c>
      <c r="R2308" s="36"/>
      <c r="S2308" s="40"/>
    </row>
    <row r="2309" customHeight="1" spans="2:19">
      <c r="B2309" s="40" t="s">
        <v>5826</v>
      </c>
      <c r="C2309" s="4">
        <v>14718502</v>
      </c>
      <c r="D2309" s="5">
        <v>13622259.83</v>
      </c>
      <c r="E2309" s="4">
        <f>100-100*D2309/C2309</f>
        <v>7.44805531160712</v>
      </c>
      <c r="F2309" s="5">
        <v>13621688</v>
      </c>
      <c r="G2309" s="5">
        <f>100-100*F2309/C2309</f>
        <v>7.45194042165433</v>
      </c>
      <c r="H2309" s="1">
        <v>156</v>
      </c>
      <c r="I2309" s="6">
        <v>45218.3958333333</v>
      </c>
      <c r="J2309" s="32" t="s">
        <v>5827</v>
      </c>
      <c r="K2309" s="40" t="s">
        <v>576</v>
      </c>
      <c r="L2309" s="40" t="str">
        <f>_xlfn.DISPIMG("ID_46606CF545F9400E9995DFD9C304A1D6",1)</f>
        <v>=DISPIMG("ID_46606CF545F9400E9995DFD9C304A1D6",1)</v>
      </c>
      <c r="M2309" s="40" t="s">
        <v>5786</v>
      </c>
      <c r="N2309" s="40" t="s">
        <v>5640</v>
      </c>
      <c r="O2309" s="40">
        <v>3</v>
      </c>
      <c r="P2309" s="40">
        <v>0</v>
      </c>
      <c r="Q2309" s="40">
        <v>1</v>
      </c>
      <c r="R2309" s="36"/>
      <c r="S2309" s="40"/>
    </row>
    <row r="2310" customHeight="1" spans="2:19">
      <c r="B2310" s="40" t="s">
        <v>5828</v>
      </c>
      <c r="C2310" s="4">
        <v>18820924</v>
      </c>
      <c r="D2310" s="5">
        <v>17503459.32</v>
      </c>
      <c r="E2310" s="4">
        <v>7</v>
      </c>
      <c r="F2310" s="5">
        <v>17503168</v>
      </c>
      <c r="G2310" s="5">
        <f>100-100*F2310/C2310</f>
        <v>7.00154785174203</v>
      </c>
      <c r="H2310" s="1">
        <v>256</v>
      </c>
      <c r="I2310" s="6">
        <v>45218.3958333333</v>
      </c>
      <c r="J2310" s="32" t="s">
        <v>5829</v>
      </c>
      <c r="K2310" s="40" t="s">
        <v>1265</v>
      </c>
      <c r="L2310" s="40" t="str">
        <f>_xlfn.DISPIMG("ID_E773C2FF9F5849ACBD1A026A4BF57BD8",1)</f>
        <v>=DISPIMG("ID_E773C2FF9F5849ACBD1A026A4BF57BD8",1)</v>
      </c>
      <c r="M2310" s="40" t="s">
        <v>5830</v>
      </c>
      <c r="N2310" s="40" t="s">
        <v>657</v>
      </c>
      <c r="O2310" s="40" t="s">
        <v>645</v>
      </c>
      <c r="P2310" s="40">
        <v>0</v>
      </c>
      <c r="Q2310" s="40">
        <v>0</v>
      </c>
      <c r="R2310" s="36"/>
      <c r="S2310" s="40"/>
    </row>
    <row r="2311" customHeight="1" spans="2:19">
      <c r="B2311" s="40" t="s">
        <v>5831</v>
      </c>
      <c r="C2311" s="4">
        <v>5559628</v>
      </c>
      <c r="D2311" s="5">
        <v>4959188.18</v>
      </c>
      <c r="E2311" s="4">
        <v>10.8</v>
      </c>
      <c r="F2311" s="5">
        <v>4959188.18</v>
      </c>
      <c r="G2311" s="5">
        <f>100-100*F2311/C2311</f>
        <v>10.7999999280527</v>
      </c>
      <c r="H2311" s="1">
        <v>111</v>
      </c>
      <c r="I2311" s="6">
        <v>45218.4166666667</v>
      </c>
      <c r="J2311" s="32" t="s">
        <v>5832</v>
      </c>
      <c r="K2311" s="40" t="s">
        <v>1265</v>
      </c>
      <c r="L2311" s="40" t="str">
        <f>_xlfn.DISPIMG("ID_4498C5B56112468D89D9C32B83482EA4",1)</f>
        <v>=DISPIMG("ID_4498C5B56112468D89D9C32B83482EA4",1)</v>
      </c>
      <c r="M2311" s="7" t="s">
        <v>3544</v>
      </c>
      <c r="N2311" s="40" t="s">
        <v>657</v>
      </c>
      <c r="O2311" s="40" t="s">
        <v>645</v>
      </c>
      <c r="P2311" s="40">
        <v>0</v>
      </c>
      <c r="Q2311" s="40">
        <v>0</v>
      </c>
      <c r="R2311" s="36"/>
      <c r="S2311" s="40"/>
    </row>
    <row r="2312" customHeight="1" spans="2:19">
      <c r="B2312" s="40" t="s">
        <v>5833</v>
      </c>
      <c r="C2312" s="4">
        <v>7523394</v>
      </c>
      <c r="D2312" s="5">
        <v>6763531.21</v>
      </c>
      <c r="E2312" s="4">
        <v>10.1</v>
      </c>
      <c r="F2312" s="5">
        <v>6763531.21</v>
      </c>
      <c r="G2312" s="5">
        <f>100-100*F2312/C2312</f>
        <v>10.0999999468325</v>
      </c>
      <c r="H2312" s="1">
        <v>152</v>
      </c>
      <c r="I2312" s="6">
        <v>45219.375</v>
      </c>
      <c r="J2312" s="32" t="s">
        <v>5834</v>
      </c>
      <c r="K2312" s="40" t="s">
        <v>1265</v>
      </c>
      <c r="L2312" s="40" t="str">
        <f>_xlfn.DISPIMG("ID_4498C5B56112468D89D9C32B83482EA4",1)</f>
        <v>=DISPIMG("ID_4498C5B56112468D89D9C32B83482EA4",1)</v>
      </c>
      <c r="M2312" s="7" t="s">
        <v>3544</v>
      </c>
      <c r="N2312" s="40" t="s">
        <v>657</v>
      </c>
      <c r="O2312" s="40" t="s">
        <v>645</v>
      </c>
      <c r="P2312" s="40">
        <v>0</v>
      </c>
      <c r="Q2312" s="40">
        <v>0</v>
      </c>
      <c r="R2312" s="36"/>
      <c r="S2312" s="40"/>
    </row>
    <row r="2313" customHeight="1" spans="2:19">
      <c r="B2313" s="40" t="s">
        <v>5835</v>
      </c>
      <c r="C2313" s="4">
        <v>11333809</v>
      </c>
      <c r="D2313" s="5"/>
      <c r="E2313" s="4"/>
      <c r="F2313" s="5"/>
      <c r="G2313" s="5"/>
      <c r="H2313" s="1">
        <v>6</v>
      </c>
      <c r="I2313" s="6">
        <v>45219.4166666667</v>
      </c>
      <c r="J2313" s="32" t="s">
        <v>5836</v>
      </c>
      <c r="K2313" s="40" t="s">
        <v>1265</v>
      </c>
      <c r="L2313" s="40" t="str">
        <f>_xlfn.DISPIMG("ID_C3667BCF20AE40868AE947AD5991088B",1)</f>
        <v>=DISPIMG("ID_C3667BCF20AE40868AE947AD5991088B",1)</v>
      </c>
      <c r="M2313" s="40" t="s">
        <v>5837</v>
      </c>
      <c r="N2313" s="40" t="s">
        <v>657</v>
      </c>
      <c r="O2313" s="40" t="s">
        <v>645</v>
      </c>
      <c r="P2313" s="40">
        <v>0</v>
      </c>
      <c r="Q2313" s="40">
        <v>1</v>
      </c>
      <c r="R2313" s="36"/>
      <c r="S2313" s="40"/>
    </row>
    <row r="2314" customHeight="1" spans="2:19">
      <c r="B2314" s="40" t="s">
        <v>5838</v>
      </c>
      <c r="C2314" s="4">
        <v>19326638</v>
      </c>
      <c r="D2314" s="5">
        <v>18063848.22</v>
      </c>
      <c r="E2314" s="4">
        <v>6.8</v>
      </c>
      <c r="F2314" s="5">
        <v>18063998</v>
      </c>
      <c r="G2314" s="5">
        <f>100-100*F2314/C2314</f>
        <v>6.53315905228835</v>
      </c>
      <c r="H2314" s="1">
        <v>100</v>
      </c>
      <c r="I2314" s="6">
        <v>45222.375</v>
      </c>
      <c r="J2314" s="32" t="s">
        <v>5839</v>
      </c>
      <c r="K2314" s="40" t="s">
        <v>1265</v>
      </c>
      <c r="L2314" s="40" t="str">
        <f>_xlfn.DISPIMG("ID_2F61621A4C504EA7A6809EAB60181BA1",1)</f>
        <v>=DISPIMG("ID_2F61621A4C504EA7A6809EAB60181BA1",1)</v>
      </c>
      <c r="M2314" s="7" t="s">
        <v>3573</v>
      </c>
      <c r="N2314" s="40" t="s">
        <v>5840</v>
      </c>
      <c r="O2314" s="40">
        <v>33</v>
      </c>
      <c r="P2314" s="40">
        <v>0</v>
      </c>
      <c r="Q2314" s="40">
        <v>0</v>
      </c>
      <c r="R2314" s="36"/>
      <c r="S2314" s="40"/>
    </row>
    <row r="2315" s="10" customFormat="1" customHeight="1" spans="1:19">
      <c r="A2315" s="1"/>
      <c r="B2315" s="37" t="s">
        <v>5841</v>
      </c>
      <c r="C2315" s="38">
        <v>68427134</v>
      </c>
      <c r="D2315" s="39"/>
      <c r="E2315" s="38"/>
      <c r="F2315" s="39"/>
      <c r="G2315" s="5">
        <f>100-100*F2315/C2315</f>
        <v>100</v>
      </c>
      <c r="I2315" s="41">
        <v>45223.3958333333</v>
      </c>
      <c r="J2315" s="42" t="s">
        <v>5842</v>
      </c>
      <c r="K2315" s="37" t="s">
        <v>1320</v>
      </c>
      <c r="L2315" s="37"/>
      <c r="M2315" s="37" t="s">
        <v>5789</v>
      </c>
      <c r="N2315" s="37" t="s">
        <v>5766</v>
      </c>
      <c r="O2315" s="37" t="s">
        <v>645</v>
      </c>
      <c r="P2315" s="37">
        <v>0</v>
      </c>
      <c r="Q2315" s="40">
        <v>0</v>
      </c>
      <c r="R2315" s="36"/>
      <c r="S2315" s="40"/>
    </row>
    <row r="2316" customHeight="1" spans="2:19">
      <c r="B2316" s="40" t="s">
        <v>5843</v>
      </c>
      <c r="C2316" s="4">
        <v>101653818</v>
      </c>
      <c r="D2316" s="5"/>
      <c r="E2316" s="4"/>
      <c r="F2316" s="5">
        <v>89088822</v>
      </c>
      <c r="G2316" s="5">
        <f>100-100*F2316/C2316</f>
        <v>12.360574592486</v>
      </c>
      <c r="H2316" s="1">
        <v>18</v>
      </c>
      <c r="I2316" s="6">
        <v>45223.3958333333</v>
      </c>
      <c r="J2316" s="32" t="s">
        <v>5844</v>
      </c>
      <c r="K2316" s="40" t="s">
        <v>576</v>
      </c>
      <c r="L2316" s="40"/>
      <c r="M2316" s="40" t="s">
        <v>5845</v>
      </c>
      <c r="N2316" s="40" t="s">
        <v>5640</v>
      </c>
      <c r="O2316" s="40">
        <v>2</v>
      </c>
      <c r="P2316" s="40">
        <v>1</v>
      </c>
      <c r="Q2316" s="40">
        <v>0</v>
      </c>
      <c r="R2316" s="36"/>
      <c r="S2316" s="40"/>
    </row>
    <row r="2317" s="10" customFormat="1" customHeight="1" spans="1:19">
      <c r="A2317" s="1"/>
      <c r="B2317" s="37" t="s">
        <v>5846</v>
      </c>
      <c r="C2317" s="38">
        <v>101653818</v>
      </c>
      <c r="D2317" s="39"/>
      <c r="E2317" s="38"/>
      <c r="F2317" s="39"/>
      <c r="G2317" s="39"/>
      <c r="H2317" s="10">
        <v>72</v>
      </c>
      <c r="I2317" s="41">
        <v>45223.3958333333</v>
      </c>
      <c r="J2317" s="42" t="s">
        <v>5847</v>
      </c>
      <c r="K2317" s="37" t="s">
        <v>1320</v>
      </c>
      <c r="L2317" s="37" t="str">
        <f>_xlfn.DISPIMG("ID_6A7AB23EFBC349EE83F32DE88F5F8D7E",1)</f>
        <v>=DISPIMG("ID_6A7AB23EFBC349EE83F32DE88F5F8D7E",1)</v>
      </c>
      <c r="M2317" s="37" t="s">
        <v>5848</v>
      </c>
      <c r="N2317" s="37" t="s">
        <v>644</v>
      </c>
      <c r="O2317" s="37" t="s">
        <v>5849</v>
      </c>
      <c r="P2317" s="37">
        <v>0</v>
      </c>
      <c r="Q2317" s="40">
        <v>1</v>
      </c>
      <c r="R2317" s="36"/>
      <c r="S2317" s="40"/>
    </row>
    <row r="2318" s="10" customFormat="1" customHeight="1" spans="1:19">
      <c r="A2318" s="1"/>
      <c r="B2318" s="37" t="s">
        <v>5850</v>
      </c>
      <c r="C2318" s="38">
        <v>31861497</v>
      </c>
      <c r="D2318" s="39"/>
      <c r="E2318" s="38"/>
      <c r="F2318" s="39"/>
      <c r="G2318" s="39"/>
      <c r="H2318" s="10">
        <v>54</v>
      </c>
      <c r="I2318" s="41">
        <v>45224.3958333333</v>
      </c>
      <c r="J2318" s="42" t="s">
        <v>5851</v>
      </c>
      <c r="K2318" s="37" t="s">
        <v>1265</v>
      </c>
      <c r="L2318" s="37"/>
      <c r="M2318" s="37" t="s">
        <v>5789</v>
      </c>
      <c r="N2318" s="37" t="s">
        <v>657</v>
      </c>
      <c r="O2318" s="37">
        <v>2</v>
      </c>
      <c r="P2318" s="37">
        <v>0</v>
      </c>
      <c r="Q2318" s="40">
        <v>0</v>
      </c>
      <c r="R2318" s="36"/>
      <c r="S2318" s="40"/>
    </row>
    <row r="2319" customHeight="1" spans="2:19">
      <c r="B2319" s="40" t="s">
        <v>5852</v>
      </c>
      <c r="C2319" s="4">
        <v>2905920</v>
      </c>
      <c r="D2319" s="5">
        <v>2501334.38</v>
      </c>
      <c r="E2319" s="4">
        <v>15.1</v>
      </c>
      <c r="F2319" s="5">
        <v>2501334.38</v>
      </c>
      <c r="G2319" s="5">
        <f>100-100*F2319/C2319</f>
        <v>13.9228065466358</v>
      </c>
      <c r="H2319" s="1">
        <v>61</v>
      </c>
      <c r="I2319" s="6">
        <v>45225.3958333333</v>
      </c>
      <c r="J2319" s="32" t="s">
        <v>5853</v>
      </c>
      <c r="K2319" s="40" t="s">
        <v>1265</v>
      </c>
      <c r="L2319" s="40" t="str">
        <f>_xlfn.DISPIMG("ID_F6ECD3FCFB7B4AA8BE6E82937FE08BC8",1)</f>
        <v>=DISPIMG("ID_F6ECD3FCFB7B4AA8BE6E82937FE08BC8",1)</v>
      </c>
      <c r="M2319" s="40" t="s">
        <v>5854</v>
      </c>
      <c r="N2319" s="40" t="s">
        <v>657</v>
      </c>
      <c r="O2319" s="40" t="s">
        <v>645</v>
      </c>
      <c r="P2319" s="40">
        <v>0</v>
      </c>
      <c r="Q2319" s="40">
        <v>0</v>
      </c>
      <c r="R2319" s="36"/>
      <c r="S2319" s="40"/>
    </row>
    <row r="2320" customHeight="1" spans="2:19">
      <c r="B2320" s="40" t="s">
        <v>5855</v>
      </c>
      <c r="C2320" s="4">
        <v>42450585</v>
      </c>
      <c r="D2320" s="5">
        <v>37617966.97</v>
      </c>
      <c r="E2320" s="4">
        <v>11.4</v>
      </c>
      <c r="F2320" s="5">
        <v>37617966.97</v>
      </c>
      <c r="G2320" s="5">
        <f>100-100*F2320/C2320</f>
        <v>11.3841023156689</v>
      </c>
      <c r="H2320" s="1">
        <v>25</v>
      </c>
      <c r="I2320" s="6">
        <v>45225.3958333333</v>
      </c>
      <c r="J2320" s="32" t="s">
        <v>5856</v>
      </c>
      <c r="K2320" s="40" t="s">
        <v>1320</v>
      </c>
      <c r="L2320" s="40" t="str">
        <f>_xlfn.DISPIMG("ID_5EC774AF02264BF79878CF88BE8AC28D",1)</f>
        <v>=DISPIMG("ID_5EC774AF02264BF79878CF88BE8AC28D",1)</v>
      </c>
      <c r="M2320" s="40" t="s">
        <v>5857</v>
      </c>
      <c r="N2320" s="40" t="s">
        <v>5858</v>
      </c>
      <c r="O2320" s="40">
        <v>1</v>
      </c>
      <c r="P2320" s="40">
        <v>0</v>
      </c>
      <c r="Q2320" s="40">
        <v>0</v>
      </c>
      <c r="R2320" s="36"/>
      <c r="S2320" s="40"/>
    </row>
    <row r="2321" customHeight="1" spans="2:18">
      <c r="B2321" s="3" t="s">
        <v>5859</v>
      </c>
      <c r="C2321" s="4">
        <v>1687548</v>
      </c>
      <c r="D2321" s="5">
        <v>1552544.16</v>
      </c>
      <c r="E2321" s="4">
        <v>8</v>
      </c>
      <c r="F2321" s="5">
        <v>1552544.16</v>
      </c>
      <c r="G2321" s="5">
        <f>100-100*F2321/C2321</f>
        <v>8</v>
      </c>
      <c r="H2321" s="1">
        <v>4</v>
      </c>
      <c r="I2321" s="6">
        <v>45226</v>
      </c>
      <c r="J2321" s="11" t="s">
        <v>5860</v>
      </c>
      <c r="K2321" s="1" t="s">
        <v>1320</v>
      </c>
      <c r="L2321" s="1" t="str">
        <f>_xlfn.DISPIMG("ID_A88C02BD23C147C0B567C6559CEBD5D3",1)</f>
        <v>=DISPIMG("ID_A88C02BD23C147C0B567C6559CEBD5D3",1)</v>
      </c>
      <c r="M2321" s="7" t="s">
        <v>3573</v>
      </c>
      <c r="N2321" s="3" t="s">
        <v>5861</v>
      </c>
      <c r="O2321" s="1" t="s">
        <v>4428</v>
      </c>
      <c r="P2321" s="1">
        <v>0</v>
      </c>
      <c r="Q2321" s="1"/>
      <c r="R2321" s="36"/>
    </row>
    <row r="2322" hidden="1" customHeight="1" spans="2:19">
      <c r="B2322" s="3" t="s">
        <v>5862</v>
      </c>
      <c r="C2322" s="4">
        <v>1733046.91</v>
      </c>
      <c r="D2322" s="5">
        <v>1733046.91</v>
      </c>
      <c r="E2322" s="4"/>
      <c r="F2322" s="5">
        <v>1733046.91</v>
      </c>
      <c r="G2322" s="5">
        <f>100-100*F2322/C2322</f>
        <v>0</v>
      </c>
      <c r="H2322" s="1">
        <v>12</v>
      </c>
      <c r="I2322" s="6">
        <v>45226</v>
      </c>
      <c r="J2322" s="13" t="s">
        <v>5863</v>
      </c>
      <c r="K2322" s="1" t="s">
        <v>562</v>
      </c>
      <c r="L2322" s="1"/>
      <c r="M2322" s="7"/>
      <c r="N2322" s="3"/>
      <c r="O2322" s="1"/>
      <c r="P2322" s="1"/>
      <c r="Q2322" s="1"/>
      <c r="R2322" s="36"/>
      <c r="S2322" s="1">
        <v>1</v>
      </c>
    </row>
    <row r="2323" customHeight="1" spans="2:19">
      <c r="B2323" s="40" t="s">
        <v>5864</v>
      </c>
      <c r="C2323" s="4">
        <v>9180008</v>
      </c>
      <c r="D2323" s="5">
        <v>8739367.62</v>
      </c>
      <c r="E2323" s="4">
        <v>4.8</v>
      </c>
      <c r="F2323" s="5">
        <v>8739367.62</v>
      </c>
      <c r="G2323" s="5">
        <f>100-100*F2323/C2323</f>
        <v>4.79999995642707</v>
      </c>
      <c r="H2323" s="1">
        <v>138</v>
      </c>
      <c r="I2323" s="6">
        <v>45226.375</v>
      </c>
      <c r="J2323" s="32" t="s">
        <v>5865</v>
      </c>
      <c r="K2323" s="40" t="s">
        <v>20</v>
      </c>
      <c r="L2323" s="40" t="str">
        <f>_xlfn.DISPIMG("ID_613964C8DA034CF59B930DEB3C48CEF2",1)</f>
        <v>=DISPIMG("ID_613964C8DA034CF59B930DEB3C48CEF2",1)</v>
      </c>
      <c r="M2323" s="7" t="s">
        <v>3573</v>
      </c>
      <c r="N2323" s="40" t="s">
        <v>644</v>
      </c>
      <c r="O2323" s="40">
        <v>3</v>
      </c>
      <c r="P2323" s="40">
        <v>0</v>
      </c>
      <c r="Q2323" s="40">
        <v>0</v>
      </c>
      <c r="R2323" s="36"/>
      <c r="S2323" s="40"/>
    </row>
    <row r="2324" customHeight="1" spans="2:19">
      <c r="B2324" s="40" t="s">
        <v>5866</v>
      </c>
      <c r="C2324" s="4">
        <v>753726828</v>
      </c>
      <c r="D2324" s="5">
        <v>691095151.52</v>
      </c>
      <c r="E2324" s="4"/>
      <c r="F2324" s="5">
        <v>691095151.52</v>
      </c>
      <c r="G2324" s="5">
        <f>100-100*F2324/C2324</f>
        <v>8.30959893602196</v>
      </c>
      <c r="H2324" s="1">
        <v>9</v>
      </c>
      <c r="I2324" s="6">
        <v>45226.375</v>
      </c>
      <c r="J2324" s="32" t="s">
        <v>5867</v>
      </c>
      <c r="K2324" s="40" t="s">
        <v>2593</v>
      </c>
      <c r="L2324" s="40" t="str">
        <f>_xlfn.DISPIMG("ID_D1A8B8179D4B4C599D52E89C1FED0878",1)</f>
        <v>=DISPIMG("ID_D1A8B8179D4B4C599D52E89C1FED0878",1)</v>
      </c>
      <c r="M2324" s="40" t="s">
        <v>5771</v>
      </c>
      <c r="N2324" s="44" t="s">
        <v>5868</v>
      </c>
      <c r="O2324" s="40"/>
      <c r="P2324" s="40">
        <v>1</v>
      </c>
      <c r="Q2324" s="40">
        <v>0</v>
      </c>
      <c r="R2324" s="36"/>
      <c r="S2324" s="40"/>
    </row>
    <row r="2325" customHeight="1" spans="2:19">
      <c r="B2325" s="40" t="s">
        <v>5869</v>
      </c>
      <c r="C2325" s="4">
        <v>13428420</v>
      </c>
      <c r="D2325" s="5"/>
      <c r="E2325" s="4"/>
      <c r="F2325" s="5"/>
      <c r="G2325" s="5"/>
      <c r="H2325" s="1"/>
      <c r="I2325" s="6">
        <v>45229.375</v>
      </c>
      <c r="J2325" s="32" t="s">
        <v>5870</v>
      </c>
      <c r="K2325" s="40" t="s">
        <v>576</v>
      </c>
      <c r="L2325" s="40" t="str">
        <f>_xlfn.DISPIMG("ID_787EF99C314043DCA754BE9FB9673F0A",1)</f>
        <v>=DISPIMG("ID_787EF99C314043DCA754BE9FB9673F0A",1)</v>
      </c>
      <c r="M2325" s="40" t="s">
        <v>5680</v>
      </c>
      <c r="N2325" s="40" t="s">
        <v>5640</v>
      </c>
      <c r="O2325" s="40">
        <v>3</v>
      </c>
      <c r="P2325" s="40">
        <v>0</v>
      </c>
      <c r="Q2325" s="40">
        <v>1</v>
      </c>
      <c r="R2325" s="36"/>
      <c r="S2325" s="40"/>
    </row>
    <row r="2326" hidden="1" customHeight="1" spans="2:19">
      <c r="B2326" s="40" t="s">
        <v>5871</v>
      </c>
      <c r="C2326" s="4">
        <v>62827293</v>
      </c>
      <c r="D2326" s="5"/>
      <c r="E2326" s="4"/>
      <c r="F2326" s="5"/>
      <c r="G2326" s="5"/>
      <c r="H2326" s="1"/>
      <c r="I2326" s="6">
        <v>45229.375</v>
      </c>
      <c r="J2326" s="32" t="s">
        <v>5872</v>
      </c>
      <c r="K2326" s="40" t="s">
        <v>2593</v>
      </c>
      <c r="L2326" s="40" t="str">
        <f>_xlfn.DISPIMG("ID_3F235132F33542228A4EF66F0A6AA38A",1)</f>
        <v>=DISPIMG("ID_3F235132F33542228A4EF66F0A6AA38A",1)</v>
      </c>
      <c r="M2326" s="40" t="s">
        <v>5771</v>
      </c>
      <c r="N2326" s="44" t="s">
        <v>5873</v>
      </c>
      <c r="O2326" s="40"/>
      <c r="P2326" s="40">
        <v>1</v>
      </c>
      <c r="Q2326" s="40">
        <v>0</v>
      </c>
      <c r="R2326" s="36"/>
      <c r="S2326" s="40">
        <v>1</v>
      </c>
    </row>
    <row r="2327" hidden="1" customHeight="1" spans="2:19">
      <c r="B2327" s="40" t="s">
        <v>5874</v>
      </c>
      <c r="C2327" s="4">
        <v>1482000</v>
      </c>
      <c r="D2327" s="5"/>
      <c r="E2327" s="4"/>
      <c r="F2327" s="5"/>
      <c r="G2327" s="5"/>
      <c r="H2327" s="1"/>
      <c r="I2327" s="6">
        <v>45229.375</v>
      </c>
      <c r="J2327" s="32" t="s">
        <v>5875</v>
      </c>
      <c r="K2327" s="40" t="s">
        <v>2593</v>
      </c>
      <c r="L2327" s="40" t="str">
        <f>_xlfn.DISPIMG("ID_89A4F0B64F714CA694C9E1E7BECA7AF9",1)</f>
        <v>=DISPIMG("ID_89A4F0B64F714CA694C9E1E7BECA7AF9",1)</v>
      </c>
      <c r="M2327" s="40" t="s">
        <v>5771</v>
      </c>
      <c r="N2327" s="40" t="s">
        <v>5876</v>
      </c>
      <c r="O2327" s="40"/>
      <c r="P2327" s="40">
        <v>0</v>
      </c>
      <c r="Q2327" s="40">
        <v>0</v>
      </c>
      <c r="R2327" s="36"/>
      <c r="S2327" s="40">
        <v>1</v>
      </c>
    </row>
    <row r="2328" hidden="1" customHeight="1" spans="2:19">
      <c r="B2328" s="40" t="s">
        <v>5877</v>
      </c>
      <c r="C2328" s="4"/>
      <c r="D2328" s="5"/>
      <c r="E2328" s="4"/>
      <c r="F2328" s="5"/>
      <c r="G2328" s="5"/>
      <c r="H2328" s="1"/>
      <c r="I2328" s="6">
        <v>45229.375</v>
      </c>
      <c r="J2328" s="32" t="s">
        <v>5878</v>
      </c>
      <c r="K2328" s="40" t="s">
        <v>2593</v>
      </c>
      <c r="L2328" s="40"/>
      <c r="M2328" s="40" t="s">
        <v>5771</v>
      </c>
      <c r="N2328" s="40"/>
      <c r="O2328" s="40"/>
      <c r="P2328" s="40">
        <v>1</v>
      </c>
      <c r="Q2328" s="40">
        <v>0</v>
      </c>
      <c r="R2328" s="36"/>
      <c r="S2328" s="40">
        <v>1</v>
      </c>
    </row>
    <row r="2329" customHeight="1" spans="2:19">
      <c r="B2329" s="40" t="s">
        <v>5879</v>
      </c>
      <c r="C2329" s="4" t="s">
        <v>5880</v>
      </c>
      <c r="D2329" s="5"/>
      <c r="E2329" s="4"/>
      <c r="F2329" s="5"/>
      <c r="G2329" s="5"/>
      <c r="H2329" s="1"/>
      <c r="I2329" s="6">
        <v>45229.3958333333</v>
      </c>
      <c r="J2329" s="32" t="s">
        <v>5881</v>
      </c>
      <c r="K2329" s="40" t="s">
        <v>576</v>
      </c>
      <c r="L2329" s="40" t="str">
        <f>_xlfn.DISPIMG("ID_01888694AE6C4DCEB5FAA12CF9A2A882",1)</f>
        <v>=DISPIMG("ID_01888694AE6C4DCEB5FAA12CF9A2A882",1)</v>
      </c>
      <c r="M2329" s="40" t="s">
        <v>5786</v>
      </c>
      <c r="N2329" s="40" t="s">
        <v>5640</v>
      </c>
      <c r="O2329" s="40">
        <v>3</v>
      </c>
      <c r="P2329" s="40">
        <v>0</v>
      </c>
      <c r="Q2329" s="40">
        <v>1</v>
      </c>
      <c r="R2329" s="36"/>
      <c r="S2329" s="40"/>
    </row>
    <row r="2330" hidden="1" customHeight="1" spans="2:19">
      <c r="B2330" s="40" t="s">
        <v>5882</v>
      </c>
      <c r="C2330" s="4"/>
      <c r="D2330" s="5"/>
      <c r="E2330" s="4"/>
      <c r="F2330" s="5"/>
      <c r="G2330" s="5"/>
      <c r="H2330" s="1"/>
      <c r="I2330" s="6">
        <v>45229.3958333333</v>
      </c>
      <c r="J2330" s="32" t="s">
        <v>5883</v>
      </c>
      <c r="K2330" s="40" t="s">
        <v>562</v>
      </c>
      <c r="L2330" s="40"/>
      <c r="M2330" s="40" t="s">
        <v>5771</v>
      </c>
      <c r="N2330" s="40"/>
      <c r="O2330" s="40"/>
      <c r="P2330" s="40"/>
      <c r="Q2330" s="40">
        <v>0</v>
      </c>
      <c r="R2330" s="36"/>
      <c r="S2330" s="40">
        <v>1</v>
      </c>
    </row>
    <row r="2331" customHeight="1" spans="2:19">
      <c r="B2331" s="40" t="s">
        <v>5884</v>
      </c>
      <c r="C2331" s="4">
        <v>27727.6467</v>
      </c>
      <c r="D2331" s="5"/>
      <c r="E2331" s="4"/>
      <c r="F2331" s="5"/>
      <c r="G2331" s="5"/>
      <c r="H2331" s="1"/>
      <c r="I2331" s="6">
        <v>45229.3958333333</v>
      </c>
      <c r="J2331" s="32" t="s">
        <v>5885</v>
      </c>
      <c r="K2331" s="40" t="s">
        <v>1320</v>
      </c>
      <c r="L2331" s="40" t="str">
        <f>_xlfn.DISPIMG("ID_A03E17E3168B42E4948AF2D4990BF7A1",1)</f>
        <v>=DISPIMG("ID_A03E17E3168B42E4948AF2D4990BF7A1",1)</v>
      </c>
      <c r="M2331" s="40" t="s">
        <v>5848</v>
      </c>
      <c r="N2331" s="40" t="s">
        <v>644</v>
      </c>
      <c r="O2331" s="40" t="s">
        <v>5849</v>
      </c>
      <c r="P2331" s="40">
        <v>0</v>
      </c>
      <c r="Q2331" s="40">
        <v>1</v>
      </c>
      <c r="R2331" s="36"/>
      <c r="S2331" s="40"/>
    </row>
    <row r="2332" customHeight="1" spans="2:19">
      <c r="B2332" s="40" t="s">
        <v>5886</v>
      </c>
      <c r="C2332" s="4">
        <v>70000000</v>
      </c>
      <c r="D2332" s="5"/>
      <c r="E2332" s="4"/>
      <c r="F2332" s="5"/>
      <c r="G2332" s="5"/>
      <c r="H2332" s="1"/>
      <c r="I2332" s="6">
        <v>45230.375</v>
      </c>
      <c r="J2332" s="32" t="s">
        <v>5887</v>
      </c>
      <c r="K2332" s="40" t="s">
        <v>20</v>
      </c>
      <c r="L2332" s="40" t="str">
        <f>_xlfn.DISPIMG("ID_0A04027B1D8849239E8D0B6ADBA65A8D",1)</f>
        <v>=DISPIMG("ID_0A04027B1D8849239E8D0B6ADBA65A8D",1)</v>
      </c>
      <c r="M2332" s="40" t="s">
        <v>5888</v>
      </c>
      <c r="N2332" s="40" t="s">
        <v>644</v>
      </c>
      <c r="O2332" s="40">
        <v>3</v>
      </c>
      <c r="P2332" s="40">
        <v>0</v>
      </c>
      <c r="Q2332" s="40">
        <v>1</v>
      </c>
      <c r="R2332" s="36"/>
      <c r="S2332" s="40"/>
    </row>
    <row r="2333" customHeight="1" spans="2:19">
      <c r="B2333" s="40" t="s">
        <v>5889</v>
      </c>
      <c r="C2333" s="4">
        <v>9699709</v>
      </c>
      <c r="D2333" s="5"/>
      <c r="E2333" s="4"/>
      <c r="F2333" s="5"/>
      <c r="G2333" s="5"/>
      <c r="H2333" s="1"/>
      <c r="I2333" s="6">
        <v>45230.375</v>
      </c>
      <c r="J2333" s="32" t="s">
        <v>5890</v>
      </c>
      <c r="K2333" s="40" t="s">
        <v>20</v>
      </c>
      <c r="L2333" s="40" t="str">
        <f>_xlfn.DISPIMG("ID_B4BB2B8CF0C44D6CB80FEDD7DC3E06D3",1)</f>
        <v>=DISPIMG("ID_B4BB2B8CF0C44D6CB80FEDD7DC3E06D3",1)</v>
      </c>
      <c r="M2333" s="40" t="s">
        <v>5891</v>
      </c>
      <c r="N2333" s="40" t="s">
        <v>5790</v>
      </c>
      <c r="O2333" s="40">
        <v>33</v>
      </c>
      <c r="P2333" s="40">
        <v>0</v>
      </c>
      <c r="Q2333" s="40">
        <v>1</v>
      </c>
      <c r="R2333" s="36"/>
      <c r="S2333" s="40"/>
    </row>
    <row r="2334" customHeight="1" spans="2:19">
      <c r="B2334" s="40" t="s">
        <v>5892</v>
      </c>
      <c r="C2334" s="4">
        <v>110097056</v>
      </c>
      <c r="D2334" s="5"/>
      <c r="E2334" s="4"/>
      <c r="F2334" s="5"/>
      <c r="G2334" s="5"/>
      <c r="H2334" s="1"/>
      <c r="I2334" s="6">
        <v>45230.375</v>
      </c>
      <c r="J2334" s="32" t="s">
        <v>5893</v>
      </c>
      <c r="K2334" s="40" t="s">
        <v>2593</v>
      </c>
      <c r="L2334" s="40"/>
      <c r="M2334" s="40" t="s">
        <v>5845</v>
      </c>
      <c r="N2334" s="40" t="s">
        <v>666</v>
      </c>
      <c r="O2334" s="40">
        <v>3</v>
      </c>
      <c r="P2334" s="40">
        <v>0</v>
      </c>
      <c r="Q2334" s="40">
        <v>0</v>
      </c>
      <c r="R2334" s="36"/>
      <c r="S2334" s="40"/>
    </row>
    <row r="2335" customHeight="1" spans="2:19">
      <c r="B2335" s="40" t="s">
        <v>5894</v>
      </c>
      <c r="C2335" s="4">
        <v>135053500</v>
      </c>
      <c r="D2335" s="5"/>
      <c r="E2335" s="4"/>
      <c r="F2335" s="5"/>
      <c r="G2335" s="5"/>
      <c r="H2335" s="1"/>
      <c r="I2335" s="6">
        <v>45231.375</v>
      </c>
      <c r="J2335" s="32" t="s">
        <v>5895</v>
      </c>
      <c r="K2335" s="40" t="s">
        <v>1320</v>
      </c>
      <c r="L2335" s="40"/>
      <c r="M2335" s="40" t="s">
        <v>5845</v>
      </c>
      <c r="N2335" s="44" t="s">
        <v>5896</v>
      </c>
      <c r="O2335" s="40"/>
      <c r="P2335" s="40">
        <v>1</v>
      </c>
      <c r="Q2335" s="40">
        <v>0</v>
      </c>
      <c r="R2335" s="36"/>
      <c r="S2335" s="40"/>
    </row>
    <row r="2336" customHeight="1" spans="2:19">
      <c r="B2336" s="40" t="s">
        <v>5897</v>
      </c>
      <c r="C2336" s="4">
        <v>3698354</v>
      </c>
      <c r="D2336" s="5"/>
      <c r="E2336" s="4"/>
      <c r="F2336" s="5"/>
      <c r="G2336" s="5"/>
      <c r="H2336" s="1"/>
      <c r="I2336" s="6">
        <v>45231.3958333333</v>
      </c>
      <c r="J2336" s="32" t="s">
        <v>5898</v>
      </c>
      <c r="K2336" s="40" t="s">
        <v>3540</v>
      </c>
      <c r="L2336" s="40" t="str">
        <f>_xlfn.DISPIMG("ID_91939A2A1D22475A979F8A3624DF32F3",1)</f>
        <v>=DISPIMG("ID_91939A2A1D22475A979F8A3624DF32F3",1)</v>
      </c>
      <c r="M2336" s="40" t="s">
        <v>5771</v>
      </c>
      <c r="N2336" s="40" t="s">
        <v>5899</v>
      </c>
      <c r="O2336" s="40"/>
      <c r="P2336" s="40">
        <v>0</v>
      </c>
      <c r="Q2336" s="40">
        <v>0</v>
      </c>
      <c r="R2336" s="36"/>
      <c r="S2336" s="40"/>
    </row>
    <row r="2337" customHeight="1" spans="2:19">
      <c r="B2337" s="40" t="s">
        <v>5900</v>
      </c>
      <c r="C2337" s="4">
        <v>4316079</v>
      </c>
      <c r="D2337" s="5"/>
      <c r="E2337" s="4"/>
      <c r="F2337" s="5"/>
      <c r="G2337" s="5"/>
      <c r="H2337" s="1"/>
      <c r="I2337" s="6">
        <v>45231.3958333333</v>
      </c>
      <c r="J2337" s="32" t="s">
        <v>5901</v>
      </c>
      <c r="K2337" s="40" t="s">
        <v>1265</v>
      </c>
      <c r="L2337" s="40" t="str">
        <f>_xlfn.DISPIMG("ID_87EEFF38187A40B39654C0D198192609",1)</f>
        <v>=DISPIMG("ID_87EEFF38187A40B39654C0D198192609",1)</v>
      </c>
      <c r="M2337" s="40" t="s">
        <v>5837</v>
      </c>
      <c r="N2337" s="40" t="s">
        <v>657</v>
      </c>
      <c r="O2337" s="40">
        <v>3</v>
      </c>
      <c r="P2337" s="40">
        <v>0</v>
      </c>
      <c r="Q2337" s="40">
        <v>1</v>
      </c>
      <c r="R2337" s="36"/>
      <c r="S2337" s="40"/>
    </row>
    <row r="2338" customHeight="1" spans="2:19">
      <c r="B2338" s="40" t="s">
        <v>5902</v>
      </c>
      <c r="C2338" s="4">
        <v>6358638</v>
      </c>
      <c r="D2338" s="5"/>
      <c r="E2338" s="4"/>
      <c r="F2338" s="5"/>
      <c r="G2338" s="5"/>
      <c r="H2338" s="1"/>
      <c r="I2338" s="6">
        <v>45231.3958333333</v>
      </c>
      <c r="J2338" s="32" t="s">
        <v>5903</v>
      </c>
      <c r="K2338" s="40" t="s">
        <v>562</v>
      </c>
      <c r="L2338" s="40" t="str">
        <f>_xlfn.DISPIMG("ID_E8E95F0D137C4477B5DC412BEE0E7F96",1)</f>
        <v>=DISPIMG("ID_E8E95F0D137C4477B5DC412BEE0E7F96",1)</v>
      </c>
      <c r="M2338" s="40" t="s">
        <v>5904</v>
      </c>
      <c r="N2338" s="40" t="s">
        <v>666</v>
      </c>
      <c r="O2338" s="40">
        <v>3</v>
      </c>
      <c r="P2338" s="40">
        <v>0</v>
      </c>
      <c r="Q2338" s="40">
        <v>1</v>
      </c>
      <c r="R2338" s="36"/>
      <c r="S2338" s="40"/>
    </row>
    <row r="2339" customHeight="1" spans="2:19">
      <c r="B2339" s="40" t="s">
        <v>5905</v>
      </c>
      <c r="C2339" s="4">
        <v>7330589</v>
      </c>
      <c r="D2339" s="5"/>
      <c r="E2339" s="4"/>
      <c r="F2339" s="5"/>
      <c r="G2339" s="5"/>
      <c r="H2339" s="1"/>
      <c r="I2339" s="6">
        <v>45231.3958333333</v>
      </c>
      <c r="J2339" s="32" t="s">
        <v>5906</v>
      </c>
      <c r="K2339" s="40" t="s">
        <v>3443</v>
      </c>
      <c r="L2339" s="40" t="str">
        <f>_xlfn.DISPIMG("ID_9A873B86885D408A8835D88B3E3B4751",1)</f>
        <v>=DISPIMG("ID_9A873B86885D408A8835D88B3E3B4751",1)</v>
      </c>
      <c r="M2339" s="40" t="s">
        <v>5837</v>
      </c>
      <c r="N2339" s="40" t="s">
        <v>5907</v>
      </c>
      <c r="O2339" s="40">
        <v>3</v>
      </c>
      <c r="P2339" s="40">
        <v>0</v>
      </c>
      <c r="Q2339" s="40">
        <v>1</v>
      </c>
      <c r="R2339" s="36"/>
      <c r="S2339" s="40"/>
    </row>
    <row r="2340" customHeight="1" spans="2:19">
      <c r="B2340" s="40" t="s">
        <v>5908</v>
      </c>
      <c r="C2340" s="4">
        <v>6227398</v>
      </c>
      <c r="D2340" s="5"/>
      <c r="E2340" s="4"/>
      <c r="F2340" s="5"/>
      <c r="G2340" s="5"/>
      <c r="H2340" s="1"/>
      <c r="I2340" s="6">
        <v>45232.375</v>
      </c>
      <c r="J2340" s="32" t="s">
        <v>5909</v>
      </c>
      <c r="K2340" s="40" t="s">
        <v>1320</v>
      </c>
      <c r="L2340" s="40" t="str">
        <f>_xlfn.DISPIMG("ID_C56391C3EF2240F18D5AF6C83FBF0A68",1)</f>
        <v>=DISPIMG("ID_C56391C3EF2240F18D5AF6C83FBF0A68",1)</v>
      </c>
      <c r="M2340" s="40" t="s">
        <v>5820</v>
      </c>
      <c r="N2340" s="40" t="s">
        <v>5910</v>
      </c>
      <c r="O2340" s="40">
        <v>32</v>
      </c>
      <c r="P2340" s="40">
        <v>0</v>
      </c>
      <c r="Q2340" s="40">
        <v>0</v>
      </c>
      <c r="R2340" s="36"/>
      <c r="S2340" s="40"/>
    </row>
    <row r="2341" customHeight="1" spans="2:19">
      <c r="B2341" s="40" t="s">
        <v>5911</v>
      </c>
      <c r="C2341" s="4">
        <v>45236809</v>
      </c>
      <c r="D2341" s="5"/>
      <c r="E2341" s="4"/>
      <c r="F2341" s="5"/>
      <c r="G2341" s="5"/>
      <c r="H2341" s="1"/>
      <c r="I2341" s="6">
        <v>45232.375</v>
      </c>
      <c r="J2341" s="32" t="s">
        <v>5912</v>
      </c>
      <c r="K2341" s="40" t="s">
        <v>1320</v>
      </c>
      <c r="L2341" s="40" t="str">
        <f>_xlfn.DISPIMG("ID_8226494DD3754702BBDD15736E706840",1)</f>
        <v>=DISPIMG("ID_8226494DD3754702BBDD15736E706840",1)</v>
      </c>
      <c r="M2341" s="40" t="s">
        <v>5771</v>
      </c>
      <c r="N2341" s="40" t="s">
        <v>644</v>
      </c>
      <c r="O2341" s="40">
        <v>3</v>
      </c>
      <c r="P2341" s="40">
        <v>0</v>
      </c>
      <c r="Q2341" s="40">
        <v>0</v>
      </c>
      <c r="R2341" s="36"/>
      <c r="S2341" s="40"/>
    </row>
    <row r="2342" customHeight="1" spans="2:19">
      <c r="B2342" s="40" t="s">
        <v>5913</v>
      </c>
      <c r="C2342" s="4">
        <v>8997365</v>
      </c>
      <c r="D2342" s="5"/>
      <c r="E2342" s="4"/>
      <c r="F2342" s="5"/>
      <c r="G2342" s="5"/>
      <c r="H2342" s="1"/>
      <c r="I2342" s="6">
        <v>45232.3958333333</v>
      </c>
      <c r="J2342" s="32" t="s">
        <v>5914</v>
      </c>
      <c r="K2342" s="40" t="s">
        <v>3540</v>
      </c>
      <c r="L2342" s="40"/>
      <c r="M2342" s="40" t="s">
        <v>5771</v>
      </c>
      <c r="N2342" s="40" t="s">
        <v>5915</v>
      </c>
      <c r="O2342" s="40"/>
      <c r="P2342" s="40">
        <v>0</v>
      </c>
      <c r="Q2342" s="40">
        <v>0</v>
      </c>
      <c r="R2342" s="36"/>
      <c r="S2342" s="40"/>
    </row>
    <row r="2343" customHeight="1" spans="2:19">
      <c r="B2343" s="40" t="s">
        <v>5916</v>
      </c>
      <c r="C2343" s="4">
        <v>19743571</v>
      </c>
      <c r="D2343" s="5"/>
      <c r="E2343" s="4"/>
      <c r="F2343" s="5"/>
      <c r="G2343" s="5"/>
      <c r="H2343" s="1"/>
      <c r="I2343" s="6">
        <v>45233.375</v>
      </c>
      <c r="J2343" s="32" t="s">
        <v>5917</v>
      </c>
      <c r="K2343" s="40" t="s">
        <v>1265</v>
      </c>
      <c r="L2343" s="40" t="str">
        <f>_xlfn.DISPIMG("ID_3487610DDF544E029764C5D3208ED950",1)</f>
        <v>=DISPIMG("ID_3487610DDF544E029764C5D3208ED950",1)</v>
      </c>
      <c r="M2343" s="40" t="s">
        <v>5845</v>
      </c>
      <c r="N2343" s="40" t="s">
        <v>5766</v>
      </c>
      <c r="O2343" s="40">
        <v>3</v>
      </c>
      <c r="P2343" s="40">
        <v>0</v>
      </c>
      <c r="Q2343" s="40">
        <v>0</v>
      </c>
      <c r="R2343" s="36"/>
      <c r="S2343" s="40"/>
    </row>
    <row r="2344" customHeight="1" spans="2:19">
      <c r="B2344" s="40" t="s">
        <v>5918</v>
      </c>
      <c r="C2344" s="4">
        <v>6196401</v>
      </c>
      <c r="D2344" s="5"/>
      <c r="E2344" s="4"/>
      <c r="F2344" s="5"/>
      <c r="G2344" s="5"/>
      <c r="H2344" s="1"/>
      <c r="I2344" s="6">
        <v>45233.375</v>
      </c>
      <c r="J2344" s="32" t="s">
        <v>5919</v>
      </c>
      <c r="K2344" s="40" t="s">
        <v>20</v>
      </c>
      <c r="L2344" s="40" t="str">
        <f>_xlfn.DISPIMG("ID_71677A1BD4E048BFBFF7BB43CDF7A3E3",1)</f>
        <v>=DISPIMG("ID_71677A1BD4E048BFBFF7BB43CDF7A3E3",1)</v>
      </c>
      <c r="M2344" s="7" t="s">
        <v>3544</v>
      </c>
      <c r="N2344" s="40" t="s">
        <v>737</v>
      </c>
      <c r="O2344" s="40">
        <v>2</v>
      </c>
      <c r="P2344" s="40">
        <v>0</v>
      </c>
      <c r="Q2344" s="40">
        <v>0</v>
      </c>
      <c r="R2344" s="36"/>
      <c r="S2344" s="40"/>
    </row>
    <row r="2345" customHeight="1" spans="2:19">
      <c r="B2345" s="40" t="s">
        <v>5920</v>
      </c>
      <c r="C2345" s="4">
        <v>53709400</v>
      </c>
      <c r="D2345" s="5"/>
      <c r="E2345" s="4"/>
      <c r="F2345" s="5"/>
      <c r="G2345" s="5"/>
      <c r="H2345" s="1"/>
      <c r="I2345" s="6">
        <v>45233.375</v>
      </c>
      <c r="J2345" s="32" t="s">
        <v>5921</v>
      </c>
      <c r="K2345" s="40" t="s">
        <v>576</v>
      </c>
      <c r="L2345" s="40" t="str">
        <f>_xlfn.DISPIMG("ID_693A1045E2B5460CBC12436AD63647DE",1)</f>
        <v>=DISPIMG("ID_693A1045E2B5460CBC12436AD63647DE",1)</v>
      </c>
      <c r="M2345" s="40" t="s">
        <v>5786</v>
      </c>
      <c r="N2345" s="40" t="s">
        <v>5640</v>
      </c>
      <c r="O2345" s="40">
        <v>3</v>
      </c>
      <c r="P2345" s="40">
        <v>0</v>
      </c>
      <c r="Q2345" s="40">
        <v>1</v>
      </c>
      <c r="R2345" s="36"/>
      <c r="S2345" s="40"/>
    </row>
    <row r="2346" customHeight="1" spans="2:19">
      <c r="B2346" s="40" t="s">
        <v>5922</v>
      </c>
      <c r="C2346" s="4">
        <v>9765004</v>
      </c>
      <c r="D2346" s="5"/>
      <c r="E2346" s="4"/>
      <c r="F2346" s="5"/>
      <c r="G2346" s="5"/>
      <c r="H2346" s="1"/>
      <c r="I2346" s="6">
        <v>45233.375</v>
      </c>
      <c r="J2346" s="32" t="s">
        <v>5923</v>
      </c>
      <c r="K2346" s="40" t="s">
        <v>1265</v>
      </c>
      <c r="L2346" s="40" t="str">
        <f>_xlfn.DISPIMG("ID_8A352F4160E04876AA52EF1B903C4642",1)</f>
        <v>=DISPIMG("ID_8A352F4160E04876AA52EF1B903C4642",1)</v>
      </c>
      <c r="M2346" s="7" t="s">
        <v>3544</v>
      </c>
      <c r="N2346" s="40" t="s">
        <v>657</v>
      </c>
      <c r="O2346" s="40">
        <v>3</v>
      </c>
      <c r="P2346" s="40">
        <v>0</v>
      </c>
      <c r="Q2346" s="40">
        <v>0</v>
      </c>
      <c r="R2346" s="36"/>
      <c r="S2346" s="40"/>
    </row>
    <row r="2347" customHeight="1" spans="2:19">
      <c r="B2347" s="40" t="s">
        <v>5924</v>
      </c>
      <c r="C2347" s="4">
        <v>3741126</v>
      </c>
      <c r="D2347" s="5"/>
      <c r="E2347" s="4"/>
      <c r="F2347" s="5"/>
      <c r="G2347" s="5"/>
      <c r="H2347" s="1"/>
      <c r="I2347" s="6">
        <v>45236.3958333333</v>
      </c>
      <c r="J2347" s="32" t="s">
        <v>5925</v>
      </c>
      <c r="K2347" s="40" t="s">
        <v>562</v>
      </c>
      <c r="L2347" s="40" t="str">
        <f>_xlfn.DISPIMG("ID_663F794BAC874FE6AC8D2DB5A1E7DEC5",1)</f>
        <v>=DISPIMG("ID_663F794BAC874FE6AC8D2DB5A1E7DEC5",1)</v>
      </c>
      <c r="M2347" s="40" t="s">
        <v>5771</v>
      </c>
      <c r="N2347" s="40" t="s">
        <v>5926</v>
      </c>
      <c r="O2347" s="40"/>
      <c r="P2347" s="40">
        <v>0</v>
      </c>
      <c r="Q2347" s="40">
        <v>0</v>
      </c>
      <c r="R2347" s="36"/>
      <c r="S2347" s="40"/>
    </row>
    <row r="2348" customHeight="1" spans="2:19">
      <c r="B2348" s="40" t="s">
        <v>5927</v>
      </c>
      <c r="C2348" s="4">
        <v>28404996</v>
      </c>
      <c r="D2348" s="5"/>
      <c r="E2348" s="4"/>
      <c r="F2348" s="5"/>
      <c r="G2348" s="5"/>
      <c r="H2348" s="1"/>
      <c r="I2348" s="6">
        <v>45236.4166666667</v>
      </c>
      <c r="J2348" s="32" t="s">
        <v>5928</v>
      </c>
      <c r="K2348" s="40" t="s">
        <v>1265</v>
      </c>
      <c r="L2348" s="40" t="str">
        <f>_xlfn.DISPIMG("ID_2BC861A6D1704BBEB81BB5AFB8DC6B86",1)</f>
        <v>=DISPIMG("ID_2BC861A6D1704BBEB81BB5AFB8DC6B86",1)</v>
      </c>
      <c r="M2348" s="40" t="s">
        <v>5783</v>
      </c>
      <c r="N2348" s="40" t="s">
        <v>657</v>
      </c>
      <c r="O2348" s="40" t="s">
        <v>671</v>
      </c>
      <c r="P2348" s="40">
        <v>0</v>
      </c>
      <c r="Q2348" s="40">
        <v>0</v>
      </c>
      <c r="R2348" s="36"/>
      <c r="S2348" s="40"/>
    </row>
    <row r="2349" customHeight="1" spans="2:19">
      <c r="B2349" s="40" t="s">
        <v>5929</v>
      </c>
      <c r="C2349" s="4">
        <v>5407838</v>
      </c>
      <c r="D2349" s="5"/>
      <c r="E2349" s="4"/>
      <c r="F2349" s="5"/>
      <c r="G2349" s="5"/>
      <c r="H2349" s="1"/>
      <c r="I2349" s="6">
        <v>45237.375</v>
      </c>
      <c r="J2349" s="32" t="s">
        <v>5930</v>
      </c>
      <c r="K2349" s="40" t="s">
        <v>576</v>
      </c>
      <c r="L2349" s="40" t="str">
        <f t="shared" ref="L2349:L2352" si="4">_xlfn.DISPIMG("ID_7790483DDFC54AB0A959A17744305C8B",1)</f>
        <v>=DISPIMG("ID_7790483DDFC54AB0A959A17744305C8B",1)</v>
      </c>
      <c r="M2349" s="40" t="s">
        <v>5786</v>
      </c>
      <c r="N2349" s="40" t="s">
        <v>5640</v>
      </c>
      <c r="O2349" s="40">
        <v>3</v>
      </c>
      <c r="P2349" s="40">
        <v>0</v>
      </c>
      <c r="Q2349" s="40">
        <v>1</v>
      </c>
      <c r="R2349" s="36"/>
      <c r="S2349" s="40"/>
    </row>
    <row r="2350" customHeight="1" spans="2:19">
      <c r="B2350" s="40" t="s">
        <v>5931</v>
      </c>
      <c r="C2350" s="4">
        <v>13337509</v>
      </c>
      <c r="D2350" s="5"/>
      <c r="E2350" s="4"/>
      <c r="F2350" s="5"/>
      <c r="G2350" s="5"/>
      <c r="H2350" s="1"/>
      <c r="I2350" s="6">
        <v>45237.375</v>
      </c>
      <c r="J2350" s="32" t="s">
        <v>5932</v>
      </c>
      <c r="K2350" s="40" t="s">
        <v>1320</v>
      </c>
      <c r="L2350" s="40" t="str">
        <f>_xlfn.DISPIMG("ID_0E005B7A63B24F38830E87E8A2544EEC",1)</f>
        <v>=DISPIMG("ID_0E005B7A63B24F38830E87E8A2544EEC",1)</v>
      </c>
      <c r="M2350" s="40" t="s">
        <v>5820</v>
      </c>
      <c r="N2350" s="40" t="s">
        <v>5933</v>
      </c>
      <c r="O2350" s="40">
        <v>33</v>
      </c>
      <c r="P2350" s="40">
        <v>0</v>
      </c>
      <c r="Q2350" s="40">
        <v>0</v>
      </c>
      <c r="R2350" s="36"/>
      <c r="S2350" s="40"/>
    </row>
    <row r="2351" customHeight="1" spans="2:19">
      <c r="B2351" s="40" t="s">
        <v>5934</v>
      </c>
      <c r="C2351" s="4">
        <v>5583007</v>
      </c>
      <c r="D2351" s="5"/>
      <c r="E2351" s="4"/>
      <c r="F2351" s="5"/>
      <c r="G2351" s="5"/>
      <c r="H2351" s="1"/>
      <c r="I2351" s="6">
        <v>45238.375</v>
      </c>
      <c r="J2351" s="32" t="s">
        <v>5935</v>
      </c>
      <c r="K2351" s="40" t="s">
        <v>576</v>
      </c>
      <c r="L2351" s="40" t="str">
        <f t="shared" si="4"/>
        <v>=DISPIMG("ID_7790483DDFC54AB0A959A17744305C8B",1)</v>
      </c>
      <c r="M2351" s="40" t="s">
        <v>5786</v>
      </c>
      <c r="N2351" s="40" t="s">
        <v>5640</v>
      </c>
      <c r="O2351" s="40">
        <v>3</v>
      </c>
      <c r="P2351" s="40">
        <v>0</v>
      </c>
      <c r="Q2351" s="40">
        <v>1</v>
      </c>
      <c r="R2351" s="36"/>
      <c r="S2351" s="40"/>
    </row>
    <row r="2352" customHeight="1" spans="2:19">
      <c r="B2352" s="40" t="s">
        <v>5936</v>
      </c>
      <c r="C2352" s="4">
        <v>8341642</v>
      </c>
      <c r="D2352" s="5"/>
      <c r="E2352" s="4"/>
      <c r="F2352" s="5"/>
      <c r="G2352" s="5"/>
      <c r="H2352" s="1"/>
      <c r="I2352" s="6">
        <v>45238.3958333333</v>
      </c>
      <c r="J2352" s="32" t="s">
        <v>5937</v>
      </c>
      <c r="K2352" s="40" t="s">
        <v>1320</v>
      </c>
      <c r="L2352" s="40" t="str">
        <f t="shared" si="4"/>
        <v>=DISPIMG("ID_7790483DDFC54AB0A959A17744305C8B",1)</v>
      </c>
      <c r="M2352" s="7" t="s">
        <v>3544</v>
      </c>
      <c r="N2352" s="40" t="s">
        <v>5938</v>
      </c>
      <c r="O2352" s="40"/>
      <c r="P2352" s="40">
        <v>0</v>
      </c>
      <c r="Q2352" s="40">
        <v>0</v>
      </c>
      <c r="R2352" s="36"/>
      <c r="S2352" s="40"/>
    </row>
    <row r="2353" customHeight="1" spans="2:19">
      <c r="B2353" s="40" t="s">
        <v>5939</v>
      </c>
      <c r="C2353" s="4">
        <v>69000000</v>
      </c>
      <c r="D2353" s="5"/>
      <c r="E2353" s="4"/>
      <c r="F2353" s="5"/>
      <c r="G2353" s="5"/>
      <c r="H2353" s="1"/>
      <c r="I2353" s="6">
        <v>45238.4166666667</v>
      </c>
      <c r="J2353" s="32" t="s">
        <v>5940</v>
      </c>
      <c r="K2353" s="40" t="s">
        <v>562</v>
      </c>
      <c r="L2353" s="40" t="str">
        <f>_xlfn.DISPIMG("ID_E7ACF1D71DE04F039A09B7C3148C3259",1)</f>
        <v>=DISPIMG("ID_E7ACF1D71DE04F039A09B7C3148C3259",1)</v>
      </c>
      <c r="M2353" s="40" t="s">
        <v>5771</v>
      </c>
      <c r="N2353" s="40" t="s">
        <v>5941</v>
      </c>
      <c r="O2353" s="40"/>
      <c r="P2353" s="40">
        <v>0</v>
      </c>
      <c r="Q2353" s="40">
        <v>0</v>
      </c>
      <c r="R2353" s="36"/>
      <c r="S2353" s="40"/>
    </row>
    <row r="2354" customHeight="1" spans="2:19">
      <c r="B2354" s="40" t="s">
        <v>5942</v>
      </c>
      <c r="C2354" s="4">
        <v>4723946</v>
      </c>
      <c r="D2354" s="5"/>
      <c r="E2354" s="4"/>
      <c r="F2354" s="5"/>
      <c r="G2354" s="5"/>
      <c r="H2354" s="1"/>
      <c r="I2354" s="6">
        <v>45239.375</v>
      </c>
      <c r="J2354" s="32" t="s">
        <v>5943</v>
      </c>
      <c r="K2354" s="40" t="s">
        <v>576</v>
      </c>
      <c r="L2354" s="40" t="str">
        <f>_xlfn.DISPIMG("ID_FEB5DE60B88343DD85B9EDB06BC96237",1)</f>
        <v>=DISPIMG("ID_FEB5DE60B88343DD85B9EDB06BC96237",1)</v>
      </c>
      <c r="M2354" s="40" t="s">
        <v>5786</v>
      </c>
      <c r="N2354" s="40" t="s">
        <v>5640</v>
      </c>
      <c r="O2354" s="40">
        <v>3</v>
      </c>
      <c r="P2354" s="40">
        <v>0</v>
      </c>
      <c r="Q2354" s="40">
        <v>1</v>
      </c>
      <c r="R2354" s="36"/>
      <c r="S2354" s="40"/>
    </row>
    <row r="2355" customHeight="1" spans="2:19">
      <c r="B2355" s="40" t="s">
        <v>5944</v>
      </c>
      <c r="C2355" s="4">
        <v>5074063</v>
      </c>
      <c r="D2355" s="5"/>
      <c r="E2355" s="4"/>
      <c r="F2355" s="5"/>
      <c r="G2355" s="5"/>
      <c r="H2355" s="1"/>
      <c r="I2355" s="6">
        <v>45240.375</v>
      </c>
      <c r="J2355" s="32" t="s">
        <v>5945</v>
      </c>
      <c r="K2355" s="40" t="s">
        <v>576</v>
      </c>
      <c r="L2355" s="40" t="str">
        <f>_xlfn.DISPIMG("ID_AA2B5D8F5BAB4E3587388B275F1229A4",1)</f>
        <v>=DISPIMG("ID_AA2B5D8F5BAB4E3587388B275F1229A4",1)</v>
      </c>
      <c r="M2355" s="40" t="s">
        <v>5786</v>
      </c>
      <c r="N2355" s="40" t="s">
        <v>5640</v>
      </c>
      <c r="O2355" s="40">
        <v>3</v>
      </c>
      <c r="P2355" s="40">
        <v>0</v>
      </c>
      <c r="Q2355" s="40">
        <v>1</v>
      </c>
      <c r="R2355" s="36"/>
      <c r="S2355" s="40"/>
    </row>
    <row r="2356" customHeight="1" spans="2:19">
      <c r="B2356" s="40" t="s">
        <v>5946</v>
      </c>
      <c r="C2356" s="4">
        <v>9621777</v>
      </c>
      <c r="D2356" s="5"/>
      <c r="E2356" s="4"/>
      <c r="F2356" s="5"/>
      <c r="G2356" s="5"/>
      <c r="H2356" s="1"/>
      <c r="I2356" s="6">
        <v>45243.375</v>
      </c>
      <c r="J2356" s="32" t="s">
        <v>5947</v>
      </c>
      <c r="K2356" s="40" t="s">
        <v>1265</v>
      </c>
      <c r="L2356" s="40" t="str">
        <f>_xlfn.DISPIMG("ID_5A50BB995C8E4FB89F27452EB3F86C63",1)</f>
        <v>=DISPIMG("ID_5A50BB995C8E4FB89F27452EB3F86C63",1)</v>
      </c>
      <c r="M2356" s="7" t="s">
        <v>3573</v>
      </c>
      <c r="N2356" s="40" t="s">
        <v>657</v>
      </c>
      <c r="O2356" s="40" t="s">
        <v>645</v>
      </c>
      <c r="P2356" s="40">
        <v>0</v>
      </c>
      <c r="Q2356" s="40">
        <v>0</v>
      </c>
      <c r="R2356" s="36"/>
      <c r="S2356" s="40"/>
    </row>
    <row r="2357" hidden="1" customHeight="1" spans="2:19">
      <c r="B2357" s="40" t="s">
        <v>5948</v>
      </c>
      <c r="C2357" s="4">
        <v>101985800</v>
      </c>
      <c r="D2357" s="5"/>
      <c r="E2357" s="4"/>
      <c r="F2357" s="5"/>
      <c r="G2357" s="5"/>
      <c r="H2357" s="1"/>
      <c r="I2357" s="6">
        <v>45247.375</v>
      </c>
      <c r="J2357" s="32" t="s">
        <v>5949</v>
      </c>
      <c r="K2357" s="40" t="s">
        <v>20</v>
      </c>
      <c r="L2357" s="40" t="str">
        <f>_xlfn.DISPIMG("ID_06447A7F609B41608F01E50D8B26148D",1)</f>
        <v>=DISPIMG("ID_06447A7F609B41608F01E50D8B26148D",1)</v>
      </c>
      <c r="M2357" s="40" t="s">
        <v>5771</v>
      </c>
      <c r="N2357" s="40"/>
      <c r="O2357" s="40"/>
      <c r="P2357" s="40"/>
      <c r="Q2357" s="40">
        <v>0</v>
      </c>
      <c r="R2357" s="36"/>
      <c r="S2357" s="40">
        <v>1</v>
      </c>
    </row>
    <row r="2358" customHeight="1" spans="18:18">
      <c r="R2358" s="36"/>
    </row>
    <row r="2359" customHeight="1" spans="18:18">
      <c r="R2359" s="36"/>
    </row>
    <row r="2360" customHeight="1" spans="18:18">
      <c r="R2360" s="36"/>
    </row>
    <row r="2361" customHeight="1" spans="18:18">
      <c r="R2361" s="36"/>
    </row>
    <row r="2362" customHeight="1" spans="18:18">
      <c r="R2362" s="36"/>
    </row>
    <row r="2363" customHeight="1" spans="18:18">
      <c r="R2363" s="36"/>
    </row>
    <row r="2364" customHeight="1" spans="18:18">
      <c r="R2364" s="36"/>
    </row>
    <row r="2365" customHeight="1" spans="18:18">
      <c r="R2365" s="36"/>
    </row>
    <row r="2366" customHeight="1" spans="18:18">
      <c r="R2366" s="36"/>
    </row>
    <row r="2367" customHeight="1" spans="18:18">
      <c r="R2367" s="36"/>
    </row>
    <row r="2368" customHeight="1" spans="18:18">
      <c r="R2368" s="36"/>
    </row>
    <row r="2369" customHeight="1" spans="18:18">
      <c r="R2369" s="36"/>
    </row>
    <row r="2370" customHeight="1" spans="18:18">
      <c r="R2370" s="36"/>
    </row>
    <row r="2371" customHeight="1" spans="18:18">
      <c r="R2371" s="36"/>
    </row>
    <row r="2372" customHeight="1" spans="18:18">
      <c r="R2372" s="36"/>
    </row>
    <row r="2373" customHeight="1" spans="18:18">
      <c r="R2373" s="36"/>
    </row>
    <row r="2374" customHeight="1" spans="18:18">
      <c r="R2374" s="36"/>
    </row>
    <row r="2375" customHeight="1" spans="18:18">
      <c r="R2375" s="36"/>
    </row>
    <row r="2376" customHeight="1" spans="18:18">
      <c r="R2376" s="36"/>
    </row>
    <row r="2377" customHeight="1" spans="18:18">
      <c r="R2377" s="36"/>
    </row>
    <row r="2378" customHeight="1" spans="18:18">
      <c r="R2378" s="36"/>
    </row>
    <row r="2379" customHeight="1" spans="18:18">
      <c r="R2379" s="36"/>
    </row>
    <row r="2380" customHeight="1" spans="18:18">
      <c r="R2380" s="36"/>
    </row>
    <row r="2381" customHeight="1" spans="18:18">
      <c r="R2381" s="36"/>
    </row>
    <row r="2382" customHeight="1" spans="18:18">
      <c r="R2382" s="36"/>
    </row>
    <row r="2383" customHeight="1" spans="18:18">
      <c r="R2383" s="36"/>
    </row>
    <row r="2384" customHeight="1" spans="18:18">
      <c r="R2384" s="36"/>
    </row>
    <row r="2385" customHeight="1" spans="18:18">
      <c r="R2385" s="36"/>
    </row>
    <row r="2386" customHeight="1" spans="18:18">
      <c r="R2386" s="36"/>
    </row>
    <row r="2387" customHeight="1" spans="18:18">
      <c r="R2387" s="36"/>
    </row>
    <row r="2388" customHeight="1" spans="18:18">
      <c r="R2388" s="36"/>
    </row>
    <row r="2389" customHeight="1" spans="18:18">
      <c r="R2389" s="36"/>
    </row>
    <row r="2390" customHeight="1" spans="18:18">
      <c r="R2390" s="36"/>
    </row>
    <row r="2391" customHeight="1" spans="18:18">
      <c r="R2391" s="36"/>
    </row>
    <row r="2392" customHeight="1" spans="18:18">
      <c r="R2392" s="36"/>
    </row>
    <row r="2393" customHeight="1" spans="18:18">
      <c r="R2393" s="36"/>
    </row>
    <row r="2394" customHeight="1" spans="18:18">
      <c r="R2394" s="36"/>
    </row>
    <row r="2395" customHeight="1" spans="18:18">
      <c r="R2395" s="36"/>
    </row>
    <row r="2396" customHeight="1" spans="18:18">
      <c r="R2396" s="36"/>
    </row>
    <row r="2397" customHeight="1" spans="18:18">
      <c r="R2397" s="36"/>
    </row>
    <row r="2398" customHeight="1" spans="18:18">
      <c r="R2398" s="36"/>
    </row>
    <row r="2399" customHeight="1" spans="18:18">
      <c r="R2399" s="36"/>
    </row>
    <row r="2400" customHeight="1" spans="18:18">
      <c r="R2400" s="36"/>
    </row>
    <row r="2401" customHeight="1" spans="18:18">
      <c r="R2401" s="36"/>
    </row>
    <row r="2402" customHeight="1" spans="18:18">
      <c r="R2402" s="36"/>
    </row>
    <row r="2403" customHeight="1" spans="18:18">
      <c r="R2403" s="36"/>
    </row>
    <row r="2404" customHeight="1" spans="18:18">
      <c r="R2404" s="36"/>
    </row>
    <row r="2405" customHeight="1" spans="18:18">
      <c r="R2405" s="36"/>
    </row>
    <row r="2406" customHeight="1" spans="18:18">
      <c r="R2406" s="36"/>
    </row>
    <row r="2407" customHeight="1" spans="18:18">
      <c r="R2407" s="36"/>
    </row>
    <row r="2408" customHeight="1" spans="18:18">
      <c r="R2408" s="36"/>
    </row>
    <row r="2409" customHeight="1" spans="18:18">
      <c r="R2409" s="36"/>
    </row>
    <row r="2410" customHeight="1" spans="18:18">
      <c r="R2410" s="36"/>
    </row>
    <row r="2411" customHeight="1" spans="18:18">
      <c r="R2411" s="36"/>
    </row>
    <row r="2412" customHeight="1" spans="18:18">
      <c r="R2412" s="36"/>
    </row>
    <row r="2413" customHeight="1" spans="18:18">
      <c r="R2413" s="36"/>
    </row>
    <row r="2414" customHeight="1" spans="18:18">
      <c r="R2414" s="36"/>
    </row>
    <row r="2415" customHeight="1" spans="18:18">
      <c r="R2415" s="36"/>
    </row>
    <row r="2416" customHeight="1" spans="18:18">
      <c r="R2416" s="36"/>
    </row>
    <row r="2417" customHeight="1" spans="18:18">
      <c r="R2417" s="36"/>
    </row>
    <row r="2418" customHeight="1" spans="18:18">
      <c r="R2418" s="36"/>
    </row>
    <row r="2419" customHeight="1" spans="18:18">
      <c r="R2419" s="36"/>
    </row>
    <row r="2420" customHeight="1" spans="18:18">
      <c r="R2420" s="36"/>
    </row>
    <row r="2421" customHeight="1" spans="18:18">
      <c r="R2421" s="36"/>
    </row>
    <row r="2422" customHeight="1" spans="18:18">
      <c r="R2422" s="36"/>
    </row>
    <row r="2423" customHeight="1" spans="18:18">
      <c r="R2423" s="36"/>
    </row>
    <row r="2424" customHeight="1" spans="18:18">
      <c r="R2424" s="36"/>
    </row>
    <row r="2425" customHeight="1" spans="18:18">
      <c r="R2425" s="36"/>
    </row>
    <row r="2426" customHeight="1" spans="18:18">
      <c r="R2426" s="36"/>
    </row>
    <row r="2427" customHeight="1" spans="18:18">
      <c r="R2427" s="36"/>
    </row>
    <row r="2428" customHeight="1" spans="18:18">
      <c r="R2428" s="36"/>
    </row>
    <row r="2429" customHeight="1" spans="18:18">
      <c r="R2429" s="36"/>
    </row>
    <row r="2430" customHeight="1" spans="18:18">
      <c r="R2430" s="36"/>
    </row>
    <row r="2431" customHeight="1" spans="18:18">
      <c r="R2431" s="36"/>
    </row>
    <row r="2432" customHeight="1" spans="18:18">
      <c r="R2432" s="36"/>
    </row>
    <row r="2433" customHeight="1" spans="18:18">
      <c r="R2433" s="36"/>
    </row>
    <row r="2434" customHeight="1" spans="18:18">
      <c r="R2434" s="36"/>
    </row>
    <row r="2435" customHeight="1" spans="18:18">
      <c r="R2435" s="36"/>
    </row>
    <row r="2436" customHeight="1" spans="18:18">
      <c r="R2436" s="36"/>
    </row>
    <row r="2437" customHeight="1" spans="18:18">
      <c r="R2437" s="36"/>
    </row>
    <row r="2438" customHeight="1" spans="18:18">
      <c r="R2438" s="36"/>
    </row>
    <row r="2439" customHeight="1" spans="18:18">
      <c r="R2439" s="36"/>
    </row>
    <row r="2440" customHeight="1" spans="18:18">
      <c r="R2440" s="36"/>
    </row>
    <row r="2441" customHeight="1" spans="18:18">
      <c r="R2441" s="36"/>
    </row>
    <row r="2442" customHeight="1" spans="18:18">
      <c r="R2442" s="36"/>
    </row>
    <row r="2443" customHeight="1" spans="18:18">
      <c r="R2443" s="36"/>
    </row>
    <row r="2444" customHeight="1" spans="18:18">
      <c r="R2444" s="36"/>
    </row>
    <row r="2445" customHeight="1" spans="18:18">
      <c r="R2445" s="36"/>
    </row>
    <row r="2446" customHeight="1" spans="18:18">
      <c r="R2446" s="36"/>
    </row>
    <row r="2447" customHeight="1" spans="18:18">
      <c r="R2447" s="36"/>
    </row>
    <row r="2448" customHeight="1" spans="18:18">
      <c r="R2448" s="36"/>
    </row>
    <row r="2449" customHeight="1" spans="18:18">
      <c r="R2449" s="36"/>
    </row>
    <row r="2450" customHeight="1" spans="18:18">
      <c r="R2450" s="36"/>
    </row>
    <row r="2451" customHeight="1" spans="18:18">
      <c r="R2451" s="36"/>
    </row>
    <row r="2452" customHeight="1" spans="18:18">
      <c r="R2452" s="36"/>
    </row>
    <row r="2453" customHeight="1" spans="18:18">
      <c r="R2453" s="36"/>
    </row>
    <row r="2454" customHeight="1" spans="18:18">
      <c r="R2454" s="36"/>
    </row>
    <row r="2455" customHeight="1" spans="18:18">
      <c r="R2455" s="36"/>
    </row>
    <row r="2456" customHeight="1" spans="18:18">
      <c r="R2456" s="36"/>
    </row>
    <row r="2457" customHeight="1" spans="18:18">
      <c r="R2457" s="36"/>
    </row>
    <row r="2458" customHeight="1" spans="18:18">
      <c r="R2458" s="36"/>
    </row>
    <row r="2459" customHeight="1" spans="18:18">
      <c r="R2459" s="36"/>
    </row>
    <row r="2460" customHeight="1" spans="18:18">
      <c r="R2460" s="36"/>
    </row>
    <row r="2461" customHeight="1" spans="18:18">
      <c r="R2461" s="36"/>
    </row>
    <row r="2462" customHeight="1" spans="18:18">
      <c r="R2462" s="36"/>
    </row>
    <row r="2463" customHeight="1" spans="18:18">
      <c r="R2463" s="36"/>
    </row>
    <row r="2464" customHeight="1" spans="18:18">
      <c r="R2464" s="36"/>
    </row>
    <row r="2465" customHeight="1" spans="18:18">
      <c r="R2465" s="36"/>
    </row>
    <row r="2466" customHeight="1" spans="18:18">
      <c r="R2466" s="36"/>
    </row>
    <row r="2467" customHeight="1" spans="18:18">
      <c r="R2467" s="36"/>
    </row>
    <row r="2468" customHeight="1" spans="18:18">
      <c r="R2468" s="36"/>
    </row>
    <row r="2469" customHeight="1" spans="18:18">
      <c r="R2469" s="36"/>
    </row>
    <row r="2470" customHeight="1" spans="18:18">
      <c r="R2470" s="36"/>
    </row>
    <row r="2471" customHeight="1" spans="18:18">
      <c r="R2471" s="36"/>
    </row>
    <row r="2472" customHeight="1" spans="18:18">
      <c r="R2472" s="36"/>
    </row>
    <row r="2473" customHeight="1" spans="18:18">
      <c r="R2473" s="36"/>
    </row>
    <row r="2474" customHeight="1" spans="18:18">
      <c r="R2474" s="36"/>
    </row>
    <row r="2475" customHeight="1" spans="18:18">
      <c r="R2475" s="36"/>
    </row>
    <row r="2476" customHeight="1" spans="18:18">
      <c r="R2476" s="36"/>
    </row>
    <row r="2477" customHeight="1" spans="18:18">
      <c r="R2477" s="36"/>
    </row>
    <row r="2478" customHeight="1" spans="18:18">
      <c r="R2478" s="36"/>
    </row>
    <row r="2479" customHeight="1" spans="18:18">
      <c r="R2479" s="36"/>
    </row>
    <row r="2480" customHeight="1" spans="18:18">
      <c r="R2480" s="36"/>
    </row>
    <row r="2481" customHeight="1" spans="18:18">
      <c r="R2481" s="36"/>
    </row>
    <row r="2482" customHeight="1" spans="18:18">
      <c r="R2482" s="36"/>
    </row>
    <row r="2483" customHeight="1" spans="18:18">
      <c r="R2483" s="36"/>
    </row>
    <row r="2484" customHeight="1" spans="18:18">
      <c r="R2484" s="36"/>
    </row>
    <row r="2485" customHeight="1" spans="18:18">
      <c r="R2485" s="36"/>
    </row>
    <row r="2486" customHeight="1" spans="18:18">
      <c r="R2486" s="36"/>
    </row>
    <row r="2487" customHeight="1" spans="18:18">
      <c r="R2487" s="36"/>
    </row>
    <row r="2488" customHeight="1" spans="18:18">
      <c r="R2488" s="36"/>
    </row>
    <row r="2489" customHeight="1" spans="18:18">
      <c r="R2489" s="36"/>
    </row>
    <row r="2490" customHeight="1" spans="18:18">
      <c r="R2490" s="36"/>
    </row>
    <row r="2491" customHeight="1" spans="18:18">
      <c r="R2491" s="36"/>
    </row>
    <row r="2492" customHeight="1" spans="18:18">
      <c r="R2492" s="36"/>
    </row>
    <row r="2493" customHeight="1" spans="18:18">
      <c r="R2493" s="36"/>
    </row>
    <row r="2494" customHeight="1" spans="18:18">
      <c r="R2494" s="36"/>
    </row>
    <row r="2495" customHeight="1" spans="18:18">
      <c r="R2495" s="36"/>
    </row>
    <row r="2496" customHeight="1" spans="18:18">
      <c r="R2496" s="36"/>
    </row>
    <row r="2497" customHeight="1" spans="18:18">
      <c r="R2497" s="36"/>
    </row>
    <row r="2498" customHeight="1" spans="18:18">
      <c r="R2498" s="36"/>
    </row>
    <row r="2499" customHeight="1" spans="18:18">
      <c r="R2499" s="36"/>
    </row>
    <row r="2500" customHeight="1" spans="18:18">
      <c r="R2500" s="36"/>
    </row>
    <row r="2501" customHeight="1" spans="18:18">
      <c r="R2501" s="36"/>
    </row>
    <row r="2502" customHeight="1" spans="18:18">
      <c r="R2502" s="36"/>
    </row>
    <row r="2503" customHeight="1" spans="18:18">
      <c r="R2503" s="36"/>
    </row>
    <row r="2504" customHeight="1" spans="18:18">
      <c r="R2504" s="36"/>
    </row>
    <row r="2505" customHeight="1" spans="18:18">
      <c r="R2505" s="36"/>
    </row>
    <row r="2506" customHeight="1" spans="18:18">
      <c r="R2506" s="36"/>
    </row>
    <row r="2507" customHeight="1" spans="18:18">
      <c r="R2507" s="36"/>
    </row>
    <row r="2508" customHeight="1" spans="18:18">
      <c r="R2508" s="36"/>
    </row>
    <row r="2509" customHeight="1" spans="18:18">
      <c r="R2509" s="36"/>
    </row>
    <row r="2510" customHeight="1" spans="18:18">
      <c r="R2510" s="36"/>
    </row>
    <row r="2511" customHeight="1" spans="18:18">
      <c r="R2511" s="36"/>
    </row>
    <row r="2512" customHeight="1" spans="18:18">
      <c r="R2512" s="36"/>
    </row>
    <row r="2513" customHeight="1" spans="18:18">
      <c r="R2513" s="36"/>
    </row>
    <row r="2514" customHeight="1" spans="18:18">
      <c r="R2514" s="36"/>
    </row>
    <row r="2515" customHeight="1" spans="18:18">
      <c r="R2515" s="36"/>
    </row>
    <row r="2516" customHeight="1" spans="18:18">
      <c r="R2516" s="36"/>
    </row>
    <row r="2517" customHeight="1" spans="18:18">
      <c r="R2517" s="36"/>
    </row>
    <row r="2518" customHeight="1" spans="18:18">
      <c r="R2518" s="36"/>
    </row>
    <row r="2519" customHeight="1" spans="18:18">
      <c r="R2519" s="36"/>
    </row>
    <row r="2520" customHeight="1" spans="18:18">
      <c r="R2520" s="36"/>
    </row>
    <row r="2521" customHeight="1" spans="18:18">
      <c r="R2521" s="36"/>
    </row>
    <row r="2522" customHeight="1" spans="18:18">
      <c r="R2522" s="36"/>
    </row>
    <row r="2523" customHeight="1" spans="18:18">
      <c r="R2523" s="36"/>
    </row>
    <row r="2524" customHeight="1" spans="18:18">
      <c r="R2524" s="36"/>
    </row>
    <row r="2525" customHeight="1" spans="18:18">
      <c r="R2525" s="36"/>
    </row>
    <row r="2526" customHeight="1" spans="18:18">
      <c r="R2526" s="36"/>
    </row>
    <row r="2527" customHeight="1" spans="18:18">
      <c r="R2527" s="36"/>
    </row>
    <row r="2528" customHeight="1" spans="18:18">
      <c r="R2528" s="36"/>
    </row>
    <row r="2529" customHeight="1" spans="18:18">
      <c r="R2529" s="36"/>
    </row>
    <row r="2530" customHeight="1" spans="18:18">
      <c r="R2530" s="36"/>
    </row>
    <row r="2531" customHeight="1" spans="18:18">
      <c r="R2531" s="36"/>
    </row>
    <row r="2532" customHeight="1" spans="18:18">
      <c r="R2532" s="36"/>
    </row>
    <row r="2533" customHeight="1" spans="18:18">
      <c r="R2533" s="36"/>
    </row>
    <row r="2534" customHeight="1" spans="18:18">
      <c r="R2534" s="36"/>
    </row>
    <row r="2535" customHeight="1" spans="18:18">
      <c r="R2535" s="36"/>
    </row>
    <row r="2536" customHeight="1" spans="18:18">
      <c r="R2536" s="36"/>
    </row>
    <row r="2537" customHeight="1" spans="18:18">
      <c r="R2537" s="36"/>
    </row>
    <row r="2538" customHeight="1" spans="18:18">
      <c r="R2538" s="36"/>
    </row>
    <row r="2539" customHeight="1" spans="18:18">
      <c r="R2539" s="36"/>
    </row>
    <row r="2540" customHeight="1" spans="18:18">
      <c r="R2540" s="36"/>
    </row>
    <row r="2541" customHeight="1" spans="18:18">
      <c r="R2541" s="36"/>
    </row>
    <row r="2542" customHeight="1" spans="18:18">
      <c r="R2542" s="36"/>
    </row>
    <row r="2543" customHeight="1" spans="18:18">
      <c r="R2543" s="36"/>
    </row>
    <row r="2544" customHeight="1" spans="18:18">
      <c r="R2544" s="36"/>
    </row>
    <row r="2545" customHeight="1" spans="18:18">
      <c r="R2545" s="36"/>
    </row>
    <row r="2546" customHeight="1" spans="18:18">
      <c r="R2546" s="36"/>
    </row>
    <row r="2547" customHeight="1" spans="18:18">
      <c r="R2547" s="36"/>
    </row>
    <row r="2548" customHeight="1" spans="18:18">
      <c r="R2548" s="36"/>
    </row>
    <row r="2549" customHeight="1" spans="18:18">
      <c r="R2549" s="36"/>
    </row>
    <row r="2550" customHeight="1" spans="18:18">
      <c r="R2550" s="36"/>
    </row>
    <row r="2551" customHeight="1" spans="18:18">
      <c r="R2551" s="36"/>
    </row>
    <row r="2552" customHeight="1" spans="18:18">
      <c r="R2552" s="36"/>
    </row>
    <row r="2553" customHeight="1" spans="18:18">
      <c r="R2553" s="36"/>
    </row>
    <row r="2554" customHeight="1" spans="18:18">
      <c r="R2554" s="36"/>
    </row>
    <row r="2555" customHeight="1" spans="18:18">
      <c r="R2555" s="36"/>
    </row>
    <row r="2556" customHeight="1" spans="18:18">
      <c r="R2556" s="36"/>
    </row>
    <row r="2557" customHeight="1" spans="18:18">
      <c r="R2557" s="36"/>
    </row>
    <row r="2558" customHeight="1" spans="18:18">
      <c r="R2558" s="36"/>
    </row>
    <row r="2559" customHeight="1" spans="18:18">
      <c r="R2559" s="36"/>
    </row>
    <row r="2560" customHeight="1" spans="18:18">
      <c r="R2560" s="36"/>
    </row>
    <row r="2561" customHeight="1" spans="18:18">
      <c r="R2561" s="36"/>
    </row>
    <row r="2562" customHeight="1" spans="18:18">
      <c r="R2562" s="36"/>
    </row>
    <row r="2563" customHeight="1" spans="18:18">
      <c r="R2563" s="36"/>
    </row>
    <row r="2564" customHeight="1" spans="18:18">
      <c r="R2564" s="36"/>
    </row>
    <row r="2565" customHeight="1" spans="18:18">
      <c r="R2565" s="36"/>
    </row>
    <row r="2566" customHeight="1" spans="18:18">
      <c r="R2566" s="36"/>
    </row>
    <row r="2567" customHeight="1" spans="18:18">
      <c r="R2567" s="36"/>
    </row>
    <row r="2568" customHeight="1" spans="18:18">
      <c r="R2568" s="36"/>
    </row>
    <row r="2569" customHeight="1" spans="18:18">
      <c r="R2569" s="36"/>
    </row>
    <row r="2570" customHeight="1" spans="18:18">
      <c r="R2570" s="36"/>
    </row>
    <row r="2571" customHeight="1" spans="18:18">
      <c r="R2571" s="36"/>
    </row>
    <row r="2572" customHeight="1" spans="18:18">
      <c r="R2572" s="36"/>
    </row>
    <row r="2573" customHeight="1" spans="18:18">
      <c r="R2573" s="36"/>
    </row>
    <row r="2574" customHeight="1" spans="18:18">
      <c r="R2574" s="36"/>
    </row>
    <row r="2575" customHeight="1" spans="18:18">
      <c r="R2575" s="36"/>
    </row>
    <row r="2576" customHeight="1" spans="18:18">
      <c r="R2576" s="36"/>
    </row>
    <row r="2577" customHeight="1" spans="18:18">
      <c r="R2577" s="36"/>
    </row>
    <row r="2578" customHeight="1" spans="18:18">
      <c r="R2578" s="36"/>
    </row>
    <row r="2579" customHeight="1" spans="18:18">
      <c r="R2579" s="36"/>
    </row>
    <row r="2580" customHeight="1" spans="18:18">
      <c r="R2580" s="36"/>
    </row>
    <row r="2581" customHeight="1" spans="18:18">
      <c r="R2581" s="36"/>
    </row>
    <row r="2582" customHeight="1" spans="18:18">
      <c r="R2582" s="36"/>
    </row>
    <row r="2583" customHeight="1" spans="18:18">
      <c r="R2583" s="36"/>
    </row>
    <row r="2584" customHeight="1" spans="18:18">
      <c r="R2584" s="36"/>
    </row>
    <row r="2585" customHeight="1" spans="18:18">
      <c r="R2585" s="36"/>
    </row>
    <row r="2586" customHeight="1" spans="18:18">
      <c r="R2586" s="36"/>
    </row>
    <row r="2587" customHeight="1" spans="18:18">
      <c r="R2587" s="36"/>
    </row>
    <row r="2588" customHeight="1" spans="18:18">
      <c r="R2588" s="36"/>
    </row>
    <row r="2589" customHeight="1" spans="18:18">
      <c r="R2589" s="36"/>
    </row>
    <row r="2590" customHeight="1" spans="18:18">
      <c r="R2590" s="36"/>
    </row>
    <row r="2591" customHeight="1" spans="18:18">
      <c r="R2591" s="36"/>
    </row>
    <row r="2592" customHeight="1" spans="18:18">
      <c r="R2592" s="36"/>
    </row>
    <row r="2593" customHeight="1" spans="18:18">
      <c r="R2593" s="36"/>
    </row>
    <row r="2594" customHeight="1" spans="18:18">
      <c r="R2594" s="36"/>
    </row>
    <row r="2595" customHeight="1" spans="18:18">
      <c r="R2595" s="36"/>
    </row>
    <row r="2596" customHeight="1" spans="18:18">
      <c r="R2596" s="36"/>
    </row>
    <row r="2597" customHeight="1" spans="18:18">
      <c r="R2597" s="36"/>
    </row>
    <row r="2598" customHeight="1" spans="18:18">
      <c r="R2598" s="36"/>
    </row>
    <row r="2599" customHeight="1" spans="18:18">
      <c r="R2599" s="36"/>
    </row>
    <row r="2600" customHeight="1" spans="18:18">
      <c r="R2600" s="36"/>
    </row>
    <row r="2601" customHeight="1" spans="18:18">
      <c r="R2601" s="36"/>
    </row>
    <row r="2602" customHeight="1" spans="18:18">
      <c r="R2602" s="36"/>
    </row>
    <row r="2603" customHeight="1" spans="18:18">
      <c r="R2603" s="36"/>
    </row>
    <row r="2604" customHeight="1" spans="18:18">
      <c r="R2604" s="36"/>
    </row>
    <row r="2605" customHeight="1" spans="18:18">
      <c r="R2605" s="36"/>
    </row>
    <row r="2606" customHeight="1" spans="18:18">
      <c r="R2606" s="36"/>
    </row>
    <row r="2607" customHeight="1" spans="18:18">
      <c r="R2607" s="36"/>
    </row>
    <row r="2608" customHeight="1" spans="18:18">
      <c r="R2608" s="36"/>
    </row>
    <row r="2609" customHeight="1" spans="18:18">
      <c r="R2609" s="36"/>
    </row>
    <row r="2610" customHeight="1" spans="18:18">
      <c r="R2610" s="36"/>
    </row>
    <row r="2611" customHeight="1" spans="18:18">
      <c r="R2611" s="36"/>
    </row>
    <row r="2612" customHeight="1" spans="18:18">
      <c r="R2612" s="36"/>
    </row>
    <row r="2613" customHeight="1" spans="18:18">
      <c r="R2613" s="36"/>
    </row>
    <row r="2614" customHeight="1" spans="18:18">
      <c r="R2614" s="36"/>
    </row>
    <row r="2615" customHeight="1" spans="18:18">
      <c r="R2615" s="36"/>
    </row>
    <row r="2616" customHeight="1" spans="18:18">
      <c r="R2616" s="36"/>
    </row>
    <row r="2617" customHeight="1" spans="18:18">
      <c r="R2617" s="36"/>
    </row>
    <row r="2618" customHeight="1" spans="18:18">
      <c r="R2618" s="36"/>
    </row>
    <row r="2619" customHeight="1" spans="18:18">
      <c r="R2619" s="36"/>
    </row>
    <row r="2620" customHeight="1" spans="18:18">
      <c r="R2620" s="36"/>
    </row>
    <row r="2621" customHeight="1" spans="18:18">
      <c r="R2621" s="36"/>
    </row>
    <row r="2622" customHeight="1" spans="18:18">
      <c r="R2622" s="36"/>
    </row>
    <row r="2623" customHeight="1" spans="18:18">
      <c r="R2623" s="36"/>
    </row>
    <row r="2624" customHeight="1" spans="18:18">
      <c r="R2624" s="36"/>
    </row>
    <row r="2625" customHeight="1" spans="18:18">
      <c r="R2625" s="36"/>
    </row>
    <row r="2626" customHeight="1" spans="18:18">
      <c r="R2626" s="36"/>
    </row>
    <row r="2627" customHeight="1" spans="18:18">
      <c r="R2627" s="36"/>
    </row>
    <row r="2628" customHeight="1" spans="18:18">
      <c r="R2628" s="36"/>
    </row>
    <row r="2629" customHeight="1" spans="18:18">
      <c r="R2629" s="36"/>
    </row>
    <row r="2630" customHeight="1" spans="18:18">
      <c r="R2630" s="36"/>
    </row>
    <row r="2631" customHeight="1" spans="18:18">
      <c r="R2631" s="36"/>
    </row>
    <row r="2632" customHeight="1" spans="18:18">
      <c r="R2632" s="36"/>
    </row>
    <row r="2633" customHeight="1" spans="18:18">
      <c r="R2633" s="36"/>
    </row>
    <row r="2634" customHeight="1" spans="18:18">
      <c r="R2634" s="36"/>
    </row>
    <row r="2635" customHeight="1" spans="18:18">
      <c r="R2635" s="36"/>
    </row>
    <row r="2636" customHeight="1" spans="18:18">
      <c r="R2636" s="36"/>
    </row>
    <row r="2637" customHeight="1" spans="18:18">
      <c r="R2637" s="36"/>
    </row>
    <row r="2638" customHeight="1" spans="18:18">
      <c r="R2638" s="36"/>
    </row>
    <row r="2639" customHeight="1" spans="18:18">
      <c r="R2639" s="36"/>
    </row>
    <row r="2640" customHeight="1" spans="18:18">
      <c r="R2640" s="36"/>
    </row>
    <row r="2641" customHeight="1" spans="18:18">
      <c r="R2641" s="36"/>
    </row>
    <row r="2642" customHeight="1" spans="18:18">
      <c r="R2642" s="36"/>
    </row>
    <row r="2643" customHeight="1" spans="18:18">
      <c r="R2643" s="36"/>
    </row>
    <row r="2644" customHeight="1" spans="18:18">
      <c r="R2644" s="36"/>
    </row>
    <row r="2645" customHeight="1" spans="18:18">
      <c r="R2645" s="36"/>
    </row>
    <row r="2646" customHeight="1" spans="18:18">
      <c r="R2646" s="36"/>
    </row>
    <row r="2647" customHeight="1" spans="18:18">
      <c r="R2647" s="36"/>
    </row>
    <row r="2648" customHeight="1" spans="18:18">
      <c r="R2648" s="36"/>
    </row>
    <row r="2649" customHeight="1" spans="18:18">
      <c r="R2649" s="36"/>
    </row>
    <row r="2650" customHeight="1" spans="18:18">
      <c r="R2650" s="36"/>
    </row>
    <row r="2651" customHeight="1" spans="18:18">
      <c r="R2651" s="36"/>
    </row>
    <row r="2652" customHeight="1" spans="18:18">
      <c r="R2652" s="36"/>
    </row>
    <row r="2653" customHeight="1" spans="18:18">
      <c r="R2653" s="36"/>
    </row>
    <row r="2654" customHeight="1" spans="18:18">
      <c r="R2654" s="36"/>
    </row>
    <row r="2655" customHeight="1" spans="18:18">
      <c r="R2655" s="36"/>
    </row>
    <row r="2656" customHeight="1" spans="18:18">
      <c r="R2656" s="36"/>
    </row>
    <row r="2657" customHeight="1" spans="18:18">
      <c r="R2657" s="36"/>
    </row>
    <row r="2658" customHeight="1" spans="18:18">
      <c r="R2658" s="36"/>
    </row>
    <row r="2659" customHeight="1" spans="18:18">
      <c r="R2659" s="36"/>
    </row>
    <row r="2660" customHeight="1" spans="18:18">
      <c r="R2660" s="36"/>
    </row>
    <row r="2661" customHeight="1" spans="18:18">
      <c r="R2661" s="36"/>
    </row>
    <row r="2662" customHeight="1" spans="18:18">
      <c r="R2662" s="36"/>
    </row>
    <row r="2663" customHeight="1" spans="18:18">
      <c r="R2663" s="36"/>
    </row>
    <row r="2664" customHeight="1" spans="18:18">
      <c r="R2664" s="36"/>
    </row>
    <row r="2665" customHeight="1" spans="18:18">
      <c r="R2665" s="36"/>
    </row>
    <row r="2666" customHeight="1" spans="18:18">
      <c r="R2666" s="36"/>
    </row>
    <row r="2667" customHeight="1" spans="18:18">
      <c r="R2667" s="36"/>
    </row>
    <row r="2668" customHeight="1" spans="18:18">
      <c r="R2668" s="36"/>
    </row>
    <row r="2669" customHeight="1" spans="18:18">
      <c r="R2669" s="36"/>
    </row>
    <row r="2670" customHeight="1" spans="18:18">
      <c r="R2670" s="36"/>
    </row>
    <row r="2671" customHeight="1" spans="18:18">
      <c r="R2671" s="36"/>
    </row>
    <row r="2672" customHeight="1" spans="18:18">
      <c r="R2672" s="36"/>
    </row>
    <row r="2673" customHeight="1" spans="18:18">
      <c r="R2673" s="36"/>
    </row>
    <row r="2674" customHeight="1" spans="18:18">
      <c r="R2674" s="36"/>
    </row>
    <row r="2675" customHeight="1" spans="18:18">
      <c r="R2675" s="36"/>
    </row>
    <row r="2676" customHeight="1" spans="18:18">
      <c r="R2676" s="36"/>
    </row>
    <row r="2677" customHeight="1" spans="18:18">
      <c r="R2677" s="36"/>
    </row>
    <row r="2678" customHeight="1" spans="18:18">
      <c r="R2678" s="36"/>
    </row>
    <row r="2679" customHeight="1" spans="18:18">
      <c r="R2679" s="36"/>
    </row>
    <row r="2680" customHeight="1" spans="18:18">
      <c r="R2680" s="36"/>
    </row>
    <row r="2681" customHeight="1" spans="18:18">
      <c r="R2681" s="36"/>
    </row>
    <row r="2682" customHeight="1" spans="18:18">
      <c r="R2682" s="36"/>
    </row>
    <row r="2683" customHeight="1" spans="18:18">
      <c r="R2683" s="36"/>
    </row>
    <row r="2684" customHeight="1" spans="18:18">
      <c r="R2684" s="36"/>
    </row>
    <row r="2685" customHeight="1" spans="18:18">
      <c r="R2685" s="36"/>
    </row>
    <row r="2686" customHeight="1" spans="18:18">
      <c r="R2686" s="36"/>
    </row>
    <row r="2687" customHeight="1" spans="18:18">
      <c r="R2687" s="36"/>
    </row>
    <row r="2688" customHeight="1" spans="18:18">
      <c r="R2688" s="36"/>
    </row>
    <row r="2689" customHeight="1" spans="18:18">
      <c r="R2689" s="36"/>
    </row>
    <row r="2690" customHeight="1" spans="18:18">
      <c r="R2690" s="36"/>
    </row>
    <row r="2691" customHeight="1" spans="18:18">
      <c r="R2691" s="36"/>
    </row>
    <row r="2692" customHeight="1" spans="18:18">
      <c r="R2692" s="36"/>
    </row>
    <row r="2693" customHeight="1" spans="18:18">
      <c r="R2693" s="36"/>
    </row>
    <row r="2694" customHeight="1" spans="18:18">
      <c r="R2694" s="36"/>
    </row>
    <row r="2695" customHeight="1" spans="18:18">
      <c r="R2695" s="36"/>
    </row>
    <row r="2696" customHeight="1" spans="18:18">
      <c r="R2696" s="36"/>
    </row>
    <row r="2697" customHeight="1" spans="18:18">
      <c r="R2697" s="36"/>
    </row>
    <row r="2698" customHeight="1" spans="18:18">
      <c r="R2698" s="36"/>
    </row>
    <row r="2699" customHeight="1" spans="18:18">
      <c r="R2699" s="36"/>
    </row>
    <row r="2700" customHeight="1" spans="18:18">
      <c r="R2700" s="36"/>
    </row>
    <row r="2701" customHeight="1" spans="18:18">
      <c r="R2701" s="36"/>
    </row>
    <row r="2702" customHeight="1" spans="18:18">
      <c r="R2702" s="36"/>
    </row>
    <row r="2703" customHeight="1" spans="18:18">
      <c r="R2703" s="36"/>
    </row>
    <row r="2704" customHeight="1" spans="18:18">
      <c r="R2704" s="36"/>
    </row>
    <row r="2705" customHeight="1" spans="18:18">
      <c r="R2705" s="36"/>
    </row>
    <row r="2706" customHeight="1" spans="18:18">
      <c r="R2706" s="36"/>
    </row>
    <row r="2707" customHeight="1" spans="18:18">
      <c r="R2707" s="36"/>
    </row>
    <row r="2708" customHeight="1" spans="18:18">
      <c r="R2708" s="36"/>
    </row>
    <row r="2709" customHeight="1" spans="18:18">
      <c r="R2709" s="36"/>
    </row>
    <row r="2710" customHeight="1" spans="18:18">
      <c r="R2710" s="36"/>
    </row>
    <row r="2711" customHeight="1" spans="18:18">
      <c r="R2711" s="36"/>
    </row>
    <row r="2712" customHeight="1" spans="18:18">
      <c r="R2712" s="36"/>
    </row>
    <row r="2713" customHeight="1" spans="18:18">
      <c r="R2713" s="36"/>
    </row>
    <row r="2714" customHeight="1" spans="18:18">
      <c r="R2714" s="36"/>
    </row>
    <row r="2715" customHeight="1" spans="18:18">
      <c r="R2715" s="36"/>
    </row>
    <row r="2716" customHeight="1" spans="18:18">
      <c r="R2716" s="36"/>
    </row>
    <row r="2717" customHeight="1" spans="18:18">
      <c r="R2717" s="36"/>
    </row>
    <row r="2718" customHeight="1" spans="18:18">
      <c r="R2718" s="36"/>
    </row>
    <row r="2719" customHeight="1" spans="18:18">
      <c r="R2719" s="36"/>
    </row>
    <row r="2720" customHeight="1" spans="18:18">
      <c r="R2720" s="36"/>
    </row>
    <row r="2721" customHeight="1" spans="18:18">
      <c r="R2721" s="36"/>
    </row>
    <row r="2722" customHeight="1" spans="18:18">
      <c r="R2722" s="36"/>
    </row>
    <row r="2723" customHeight="1" spans="18:18">
      <c r="R2723" s="36"/>
    </row>
    <row r="2724" customHeight="1" spans="18:18">
      <c r="R2724" s="36"/>
    </row>
    <row r="2725" customHeight="1" spans="18:18">
      <c r="R2725" s="36"/>
    </row>
    <row r="2726" customHeight="1" spans="18:18">
      <c r="R2726" s="36"/>
    </row>
    <row r="2727" customHeight="1" spans="18:18">
      <c r="R2727" s="36"/>
    </row>
    <row r="2728" customHeight="1" spans="18:18">
      <c r="R2728" s="36"/>
    </row>
    <row r="2729" customHeight="1" spans="18:18">
      <c r="R2729" s="36"/>
    </row>
    <row r="2730" customHeight="1" spans="18:18">
      <c r="R2730" s="36"/>
    </row>
    <row r="2731" customHeight="1" spans="18:18">
      <c r="R2731" s="36"/>
    </row>
    <row r="2732" customHeight="1" spans="18:18">
      <c r="R2732" s="36"/>
    </row>
    <row r="2733" customHeight="1" spans="18:18">
      <c r="R2733" s="36"/>
    </row>
    <row r="2734" customHeight="1" spans="18:18">
      <c r="R2734" s="36"/>
    </row>
    <row r="2735" customHeight="1" spans="18:18">
      <c r="R2735" s="36"/>
    </row>
    <row r="2736" customHeight="1" spans="18:18">
      <c r="R2736" s="36"/>
    </row>
    <row r="2737" customHeight="1" spans="18:18">
      <c r="R2737" s="36"/>
    </row>
    <row r="2738" customHeight="1" spans="18:18">
      <c r="R2738" s="36"/>
    </row>
    <row r="2739" customHeight="1" spans="18:18">
      <c r="R2739" s="36"/>
    </row>
    <row r="2740" customHeight="1" spans="18:18">
      <c r="R2740" s="36"/>
    </row>
    <row r="2741" customHeight="1" spans="18:18">
      <c r="R2741" s="36"/>
    </row>
    <row r="2742" customHeight="1" spans="18:18">
      <c r="R2742" s="36"/>
    </row>
    <row r="2743" customHeight="1" spans="18:18">
      <c r="R2743" s="36"/>
    </row>
    <row r="2744" customHeight="1" spans="18:18">
      <c r="R2744" s="36"/>
    </row>
    <row r="2745" customHeight="1" spans="18:18">
      <c r="R2745" s="36"/>
    </row>
    <row r="2746" customHeight="1" spans="18:18">
      <c r="R2746" s="36"/>
    </row>
    <row r="2747" customHeight="1" spans="18:18">
      <c r="R2747" s="36"/>
    </row>
    <row r="2748" customHeight="1" spans="18:18">
      <c r="R2748" s="36"/>
    </row>
    <row r="2749" customHeight="1" spans="18:18">
      <c r="R2749" s="36"/>
    </row>
    <row r="2750" customHeight="1" spans="18:18">
      <c r="R2750" s="36"/>
    </row>
    <row r="2751" customHeight="1" spans="18:18">
      <c r="R2751" s="36"/>
    </row>
    <row r="2752" customHeight="1" spans="18:18">
      <c r="R2752" s="36"/>
    </row>
    <row r="2753" customHeight="1" spans="18:18">
      <c r="R2753" s="36"/>
    </row>
    <row r="2754" customHeight="1" spans="18:18">
      <c r="R2754" s="36"/>
    </row>
    <row r="2755" customHeight="1" spans="18:18">
      <c r="R2755" s="36"/>
    </row>
    <row r="2756" customHeight="1" spans="18:18">
      <c r="R2756" s="36"/>
    </row>
    <row r="2757" customHeight="1" spans="18:18">
      <c r="R2757" s="36"/>
    </row>
    <row r="2758" customHeight="1" spans="18:18">
      <c r="R2758" s="36"/>
    </row>
    <row r="2759" customHeight="1" spans="18:18">
      <c r="R2759" s="36"/>
    </row>
    <row r="2760" customHeight="1" spans="18:18">
      <c r="R2760" s="36"/>
    </row>
    <row r="2761" customHeight="1" spans="18:18">
      <c r="R2761" s="36"/>
    </row>
    <row r="2762" customHeight="1" spans="18:18">
      <c r="R2762" s="36"/>
    </row>
    <row r="2763" customHeight="1" spans="18:18">
      <c r="R2763" s="36"/>
    </row>
    <row r="2764" customHeight="1" spans="18:18">
      <c r="R2764" s="36"/>
    </row>
    <row r="2765" customHeight="1" spans="18:18">
      <c r="R2765" s="36"/>
    </row>
    <row r="2766" customHeight="1" spans="18:18">
      <c r="R2766" s="36"/>
    </row>
    <row r="2767" customHeight="1" spans="18:18">
      <c r="R2767" s="36"/>
    </row>
    <row r="2768" customHeight="1" spans="18:18">
      <c r="R2768" s="36"/>
    </row>
    <row r="2769" customHeight="1" spans="18:18">
      <c r="R2769" s="36"/>
    </row>
    <row r="2770" customHeight="1" spans="18:18">
      <c r="R2770" s="36"/>
    </row>
    <row r="2771" customHeight="1" spans="18:18">
      <c r="R2771" s="36"/>
    </row>
    <row r="2772" customHeight="1" spans="18:18">
      <c r="R2772" s="36"/>
    </row>
    <row r="2773" customHeight="1" spans="18:18">
      <c r="R2773" s="36"/>
    </row>
    <row r="2774" customHeight="1" spans="18:18">
      <c r="R2774" s="36"/>
    </row>
    <row r="2775" customHeight="1" spans="18:18">
      <c r="R2775" s="36"/>
    </row>
    <row r="2776" customHeight="1" spans="18:18">
      <c r="R2776" s="36"/>
    </row>
    <row r="2777" customHeight="1" spans="18:18">
      <c r="R2777" s="36"/>
    </row>
    <row r="2778" customHeight="1" spans="18:18">
      <c r="R2778" s="36"/>
    </row>
    <row r="2779" customHeight="1" spans="18:18">
      <c r="R2779" s="36"/>
    </row>
    <row r="2780" customHeight="1" spans="18:18">
      <c r="R2780" s="36"/>
    </row>
    <row r="2781" customHeight="1" spans="18:18">
      <c r="R2781" s="36"/>
    </row>
    <row r="2782" customHeight="1" spans="18:18">
      <c r="R2782" s="36"/>
    </row>
    <row r="2783" customHeight="1" spans="18:18">
      <c r="R2783" s="36"/>
    </row>
    <row r="2784" customHeight="1" spans="18:18">
      <c r="R2784" s="36"/>
    </row>
    <row r="2785" customHeight="1" spans="18:18">
      <c r="R2785" s="36"/>
    </row>
    <row r="2786" customHeight="1" spans="18:18">
      <c r="R2786" s="36"/>
    </row>
    <row r="2787" customHeight="1" spans="18:18">
      <c r="R2787" s="36"/>
    </row>
    <row r="2788" customHeight="1" spans="18:18">
      <c r="R2788" s="36"/>
    </row>
    <row r="2789" customHeight="1" spans="18:18">
      <c r="R2789" s="36"/>
    </row>
    <row r="2790" customHeight="1" spans="18:18">
      <c r="R2790" s="36"/>
    </row>
    <row r="2791" customHeight="1" spans="18:18">
      <c r="R2791" s="36"/>
    </row>
    <row r="2792" customHeight="1" spans="18:18">
      <c r="R2792" s="36"/>
    </row>
    <row r="2793" customHeight="1" spans="18:18">
      <c r="R2793" s="36"/>
    </row>
    <row r="2794" customHeight="1" spans="18:18">
      <c r="R2794" s="36"/>
    </row>
    <row r="2795" customHeight="1" spans="18:18">
      <c r="R2795" s="36"/>
    </row>
    <row r="2796" customHeight="1" spans="18:18">
      <c r="R2796" s="36"/>
    </row>
    <row r="2797" customHeight="1" spans="18:18">
      <c r="R2797" s="36"/>
    </row>
    <row r="2798" customHeight="1" spans="18:18">
      <c r="R2798" s="36"/>
    </row>
    <row r="2799" customHeight="1" spans="18:18">
      <c r="R2799" s="36"/>
    </row>
    <row r="2800" customHeight="1" spans="18:18">
      <c r="R2800" s="36"/>
    </row>
    <row r="2801" customHeight="1" spans="18:18">
      <c r="R2801" s="36"/>
    </row>
    <row r="2802" customHeight="1" spans="18:18">
      <c r="R2802" s="36"/>
    </row>
    <row r="2803" customHeight="1" spans="18:18">
      <c r="R2803" s="36"/>
    </row>
    <row r="2804" customHeight="1" spans="18:18">
      <c r="R2804" s="36"/>
    </row>
    <row r="2805" customHeight="1" spans="18:18">
      <c r="R2805" s="36"/>
    </row>
    <row r="2806" customHeight="1" spans="18:18">
      <c r="R2806" s="36"/>
    </row>
    <row r="2807" customHeight="1" spans="18:18">
      <c r="R2807" s="36"/>
    </row>
    <row r="2808" customHeight="1" spans="18:18">
      <c r="R2808" s="36"/>
    </row>
    <row r="2809" customHeight="1" spans="18:18">
      <c r="R2809" s="36"/>
    </row>
    <row r="2810" customHeight="1" spans="18:18">
      <c r="R2810" s="36"/>
    </row>
    <row r="2811" customHeight="1" spans="18:18">
      <c r="R2811" s="36"/>
    </row>
    <row r="2812" customHeight="1" spans="18:18">
      <c r="R2812" s="36"/>
    </row>
    <row r="2813" customHeight="1" spans="18:18">
      <c r="R2813" s="36"/>
    </row>
    <row r="2814" customHeight="1" spans="18:18">
      <c r="R2814" s="36"/>
    </row>
    <row r="2815" customHeight="1" spans="18:18">
      <c r="R2815" s="36"/>
    </row>
    <row r="2816" customHeight="1" spans="18:18">
      <c r="R2816" s="36"/>
    </row>
    <row r="2817" customHeight="1" spans="18:18">
      <c r="R2817" s="36"/>
    </row>
    <row r="2818" customHeight="1" spans="18:18">
      <c r="R2818" s="36"/>
    </row>
    <row r="2819" customHeight="1" spans="18:18">
      <c r="R2819" s="36"/>
    </row>
    <row r="2820" customHeight="1" spans="18:18">
      <c r="R2820" s="36"/>
    </row>
    <row r="2821" customHeight="1" spans="18:18">
      <c r="R2821" s="36"/>
    </row>
    <row r="2822" customHeight="1" spans="18:18">
      <c r="R2822" s="36"/>
    </row>
    <row r="2823" customHeight="1" spans="18:18">
      <c r="R2823" s="36"/>
    </row>
    <row r="2824" customHeight="1" spans="18:18">
      <c r="R2824" s="36"/>
    </row>
    <row r="2825" customHeight="1" spans="18:18">
      <c r="R2825" s="36"/>
    </row>
    <row r="2826" customHeight="1" spans="18:18">
      <c r="R2826" s="36"/>
    </row>
    <row r="2827" customHeight="1" spans="18:18">
      <c r="R2827" s="36"/>
    </row>
    <row r="2828" customHeight="1" spans="18:18">
      <c r="R2828" s="36"/>
    </row>
    <row r="2829" customHeight="1" spans="18:18">
      <c r="R2829" s="36"/>
    </row>
    <row r="2830" customHeight="1" spans="18:18">
      <c r="R2830" s="36"/>
    </row>
    <row r="2831" customHeight="1" spans="18:18">
      <c r="R2831" s="36"/>
    </row>
    <row r="2832" customHeight="1" spans="18:18">
      <c r="R2832" s="36"/>
    </row>
    <row r="2833" customHeight="1" spans="18:18">
      <c r="R2833" s="36"/>
    </row>
    <row r="2834" customHeight="1" spans="18:18">
      <c r="R2834" s="36"/>
    </row>
    <row r="2835" customHeight="1" spans="18:18">
      <c r="R2835" s="36"/>
    </row>
    <row r="2836" customHeight="1" spans="18:18">
      <c r="R2836" s="36"/>
    </row>
    <row r="2837" customHeight="1" spans="18:18">
      <c r="R2837" s="36"/>
    </row>
    <row r="2838" customHeight="1" spans="18:18">
      <c r="R2838" s="36"/>
    </row>
    <row r="2839" customHeight="1" spans="18:18">
      <c r="R2839" s="36"/>
    </row>
    <row r="2840" customHeight="1" spans="18:18">
      <c r="R2840" s="36"/>
    </row>
    <row r="2841" customHeight="1" spans="18:18">
      <c r="R2841" s="36"/>
    </row>
    <row r="2842" customHeight="1" spans="18:18">
      <c r="R2842" s="36"/>
    </row>
    <row r="2843" customHeight="1" spans="18:18">
      <c r="R2843" s="36"/>
    </row>
    <row r="2844" customHeight="1" spans="18:18">
      <c r="R2844" s="36"/>
    </row>
    <row r="2845" customHeight="1" spans="18:18">
      <c r="R2845" s="36"/>
    </row>
    <row r="2846" customHeight="1" spans="18:18">
      <c r="R2846" s="36"/>
    </row>
    <row r="2847" customHeight="1" spans="18:18">
      <c r="R2847" s="36"/>
    </row>
    <row r="2848" customHeight="1" spans="18:18">
      <c r="R2848" s="36"/>
    </row>
    <row r="2849" customHeight="1" spans="18:18">
      <c r="R2849" s="36"/>
    </row>
    <row r="2850" customHeight="1" spans="18:18">
      <c r="R2850" s="36"/>
    </row>
    <row r="2851" customHeight="1" spans="18:18">
      <c r="R2851" s="36"/>
    </row>
    <row r="2852" customHeight="1" spans="18:18">
      <c r="R2852" s="36"/>
    </row>
    <row r="2853" customHeight="1" spans="18:18">
      <c r="R2853" s="36"/>
    </row>
    <row r="2854" customHeight="1" spans="18:18">
      <c r="R2854" s="36"/>
    </row>
    <row r="2855" customHeight="1" spans="18:18">
      <c r="R2855" s="36"/>
    </row>
    <row r="2856" customHeight="1" spans="18:18">
      <c r="R2856" s="36"/>
    </row>
    <row r="2857" customHeight="1" spans="18:18">
      <c r="R2857" s="36"/>
    </row>
    <row r="2858" customHeight="1" spans="18:18">
      <c r="R2858" s="36"/>
    </row>
    <row r="2859" customHeight="1" spans="18:18">
      <c r="R2859" s="36"/>
    </row>
    <row r="2860" customHeight="1" spans="18:18">
      <c r="R2860" s="36"/>
    </row>
    <row r="2861" customHeight="1" spans="18:18">
      <c r="R2861" s="36"/>
    </row>
    <row r="2862" customHeight="1" spans="18:18">
      <c r="R2862" s="36"/>
    </row>
    <row r="2863" customHeight="1" spans="18:18">
      <c r="R2863" s="36"/>
    </row>
    <row r="2864" customHeight="1" spans="18:18">
      <c r="R2864" s="36"/>
    </row>
    <row r="2865" customHeight="1" spans="18:18">
      <c r="R2865" s="36"/>
    </row>
    <row r="2866" customHeight="1" spans="18:18">
      <c r="R2866" s="36"/>
    </row>
    <row r="2867" customHeight="1" spans="18:18">
      <c r="R2867" s="36"/>
    </row>
    <row r="2868" customHeight="1" spans="18:18">
      <c r="R2868" s="36"/>
    </row>
    <row r="2869" customHeight="1" spans="18:18">
      <c r="R2869" s="36"/>
    </row>
    <row r="2870" customHeight="1" spans="18:18">
      <c r="R2870" s="36"/>
    </row>
    <row r="2871" customHeight="1" spans="18:18">
      <c r="R2871" s="36"/>
    </row>
    <row r="2872" customHeight="1" spans="18:18">
      <c r="R2872" s="36"/>
    </row>
    <row r="2873" customHeight="1" spans="18:18">
      <c r="R2873" s="36"/>
    </row>
    <row r="2874" customHeight="1" spans="18:18">
      <c r="R2874" s="36"/>
    </row>
    <row r="2875" customHeight="1" spans="18:18">
      <c r="R2875" s="36"/>
    </row>
    <row r="2876" customHeight="1" spans="18:18">
      <c r="R2876" s="36"/>
    </row>
    <row r="2877" customHeight="1" spans="18:18">
      <c r="R2877" s="36"/>
    </row>
    <row r="2878" customHeight="1" spans="18:18">
      <c r="R2878" s="36"/>
    </row>
    <row r="2879" customHeight="1" spans="18:18">
      <c r="R2879" s="36"/>
    </row>
    <row r="2880" customHeight="1" spans="18:18">
      <c r="R2880" s="36"/>
    </row>
    <row r="2881" customHeight="1" spans="18:18">
      <c r="R2881" s="36"/>
    </row>
    <row r="2882" customHeight="1" spans="18:18">
      <c r="R2882" s="36"/>
    </row>
    <row r="2883" customHeight="1" spans="18:18">
      <c r="R2883" s="36"/>
    </row>
    <row r="2884" customHeight="1" spans="18:18">
      <c r="R2884" s="36"/>
    </row>
    <row r="2885" customHeight="1" spans="18:18">
      <c r="R2885" s="36"/>
    </row>
    <row r="2886" customHeight="1" spans="18:18">
      <c r="R2886" s="36"/>
    </row>
    <row r="2887" customHeight="1" spans="18:18">
      <c r="R2887" s="36"/>
    </row>
    <row r="2888" customHeight="1" spans="18:18">
      <c r="R2888" s="36"/>
    </row>
    <row r="2889" customHeight="1" spans="18:18">
      <c r="R2889" s="36"/>
    </row>
    <row r="2890" customHeight="1" spans="18:18">
      <c r="R2890" s="36"/>
    </row>
    <row r="2891" customHeight="1" spans="18:18">
      <c r="R2891" s="36"/>
    </row>
    <row r="2892" customHeight="1" spans="18:18">
      <c r="R2892" s="36"/>
    </row>
    <row r="2893" customHeight="1" spans="18:18">
      <c r="R2893" s="36"/>
    </row>
    <row r="2894" customHeight="1" spans="18:18">
      <c r="R2894" s="36"/>
    </row>
    <row r="2895" customHeight="1" spans="18:18">
      <c r="R2895" s="36"/>
    </row>
    <row r="2896" customHeight="1" spans="18:18">
      <c r="R2896" s="36"/>
    </row>
    <row r="2897" customHeight="1" spans="18:18">
      <c r="R2897" s="36"/>
    </row>
    <row r="2898" customHeight="1" spans="18:18">
      <c r="R2898" s="36"/>
    </row>
    <row r="2899" customHeight="1" spans="18:18">
      <c r="R2899" s="36"/>
    </row>
    <row r="2900" customHeight="1" spans="18:18">
      <c r="R2900" s="36"/>
    </row>
    <row r="2901" customHeight="1" spans="18:18">
      <c r="R2901" s="36"/>
    </row>
    <row r="2902" customHeight="1" spans="18:18">
      <c r="R2902" s="36"/>
    </row>
    <row r="2903" customHeight="1" spans="18:18">
      <c r="R2903" s="36"/>
    </row>
    <row r="2904" customHeight="1" spans="18:18">
      <c r="R2904" s="36"/>
    </row>
    <row r="2905" customHeight="1" spans="18:18">
      <c r="R2905" s="36"/>
    </row>
    <row r="2906" customHeight="1" spans="18:18">
      <c r="R2906" s="36"/>
    </row>
    <row r="2907" customHeight="1" spans="18:18">
      <c r="R2907" s="36"/>
    </row>
    <row r="2908" customHeight="1" spans="18:18">
      <c r="R2908" s="36"/>
    </row>
    <row r="2909" customHeight="1" spans="18:18">
      <c r="R2909" s="36"/>
    </row>
    <row r="2910" customHeight="1" spans="18:18">
      <c r="R2910" s="36"/>
    </row>
    <row r="2911" customHeight="1" spans="18:18">
      <c r="R2911" s="36"/>
    </row>
    <row r="2912" customHeight="1" spans="18:18">
      <c r="R2912" s="36"/>
    </row>
    <row r="2913" customHeight="1" spans="18:18">
      <c r="R2913" s="36"/>
    </row>
    <row r="2914" customHeight="1" spans="18:18">
      <c r="R2914" s="36"/>
    </row>
    <row r="2915" customHeight="1" spans="18:18">
      <c r="R2915" s="36"/>
    </row>
    <row r="2916" customHeight="1" spans="18:18">
      <c r="R2916" s="36"/>
    </row>
    <row r="2917" customHeight="1" spans="18:18">
      <c r="R2917" s="36"/>
    </row>
    <row r="2918" customHeight="1" spans="18:18">
      <c r="R2918" s="36"/>
    </row>
    <row r="2919" customHeight="1" spans="18:18">
      <c r="R2919" s="36"/>
    </row>
    <row r="2920" customHeight="1" spans="18:18">
      <c r="R2920" s="36"/>
    </row>
    <row r="2921" customHeight="1" spans="18:18">
      <c r="R2921" s="36"/>
    </row>
    <row r="2922" customHeight="1" spans="18:18">
      <c r="R2922" s="36"/>
    </row>
    <row r="2923" customHeight="1" spans="18:18">
      <c r="R2923" s="36"/>
    </row>
    <row r="2924" customHeight="1" spans="18:18">
      <c r="R2924" s="36"/>
    </row>
    <row r="2925" customHeight="1" spans="18:18">
      <c r="R2925" s="36"/>
    </row>
    <row r="2926" customHeight="1" spans="18:18">
      <c r="R2926" s="36"/>
    </row>
    <row r="2927" customHeight="1" spans="18:18">
      <c r="R2927" s="36"/>
    </row>
    <row r="2928" customHeight="1" spans="18:18">
      <c r="R2928" s="36"/>
    </row>
    <row r="2929" customHeight="1" spans="18:18">
      <c r="R2929" s="36"/>
    </row>
    <row r="2930" customHeight="1" spans="18:18">
      <c r="R2930" s="36"/>
    </row>
    <row r="2931" customHeight="1" spans="18:18">
      <c r="R2931" s="36"/>
    </row>
    <row r="2932" customHeight="1" spans="18:18">
      <c r="R2932" s="36"/>
    </row>
    <row r="2933" customHeight="1" spans="18:18">
      <c r="R2933" s="36"/>
    </row>
    <row r="2934" customHeight="1" spans="18:18">
      <c r="R2934" s="36"/>
    </row>
    <row r="2935" customHeight="1" spans="18:18">
      <c r="R2935" s="36"/>
    </row>
    <row r="2936" customHeight="1" spans="18:18">
      <c r="R2936" s="36"/>
    </row>
    <row r="2937" customHeight="1" spans="18:18">
      <c r="R2937" s="36"/>
    </row>
    <row r="2938" customHeight="1" spans="18:18">
      <c r="R2938" s="36"/>
    </row>
    <row r="2939" customHeight="1" spans="18:18">
      <c r="R2939" s="36"/>
    </row>
    <row r="2940" customHeight="1" spans="18:18">
      <c r="R2940" s="36"/>
    </row>
    <row r="2941" customHeight="1" spans="18:18">
      <c r="R2941" s="36"/>
    </row>
    <row r="2942" customHeight="1" spans="18:18">
      <c r="R2942" s="36"/>
    </row>
    <row r="2943" customHeight="1" spans="18:18">
      <c r="R2943" s="36"/>
    </row>
    <row r="2944" customHeight="1" spans="18:18">
      <c r="R2944" s="36"/>
    </row>
    <row r="2945" customHeight="1" spans="18:18">
      <c r="R2945" s="36"/>
    </row>
    <row r="2946" customHeight="1" spans="18:18">
      <c r="R2946" s="36"/>
    </row>
    <row r="2947" customHeight="1" spans="18:18">
      <c r="R2947" s="36"/>
    </row>
    <row r="2948" customHeight="1" spans="18:18">
      <c r="R2948" s="36"/>
    </row>
    <row r="2949" customHeight="1" spans="18:18">
      <c r="R2949" s="36"/>
    </row>
    <row r="2950" customHeight="1" spans="18:18">
      <c r="R2950" s="36"/>
    </row>
    <row r="2951" customHeight="1" spans="18:18">
      <c r="R2951" s="36"/>
    </row>
    <row r="2952" customHeight="1" spans="18:18">
      <c r="R2952" s="36"/>
    </row>
    <row r="2953" customHeight="1" spans="18:18">
      <c r="R2953" s="36"/>
    </row>
    <row r="2954" customHeight="1" spans="18:18">
      <c r="R2954" s="36"/>
    </row>
    <row r="2955" customHeight="1" spans="18:18">
      <c r="R2955" s="36"/>
    </row>
    <row r="2956" customHeight="1" spans="18:18">
      <c r="R2956" s="36"/>
    </row>
    <row r="2957" customHeight="1" spans="18:18">
      <c r="R2957" s="36"/>
    </row>
    <row r="2958" customHeight="1" spans="18:18">
      <c r="R2958" s="36"/>
    </row>
    <row r="2959" customHeight="1" spans="18:18">
      <c r="R2959" s="36"/>
    </row>
    <row r="2960" customHeight="1" spans="18:18">
      <c r="R2960" s="36"/>
    </row>
    <row r="2961" customHeight="1" spans="18:18">
      <c r="R2961" s="36"/>
    </row>
    <row r="2962" customHeight="1" spans="18:18">
      <c r="R2962" s="36"/>
    </row>
    <row r="2963" customHeight="1" spans="18:18">
      <c r="R2963" s="36"/>
    </row>
    <row r="2964" customHeight="1" spans="18:18">
      <c r="R2964" s="36"/>
    </row>
    <row r="2965" customHeight="1" spans="18:18">
      <c r="R2965" s="36"/>
    </row>
    <row r="2966" customHeight="1" spans="18:18">
      <c r="R2966" s="36"/>
    </row>
    <row r="2967" customHeight="1" spans="18:18">
      <c r="R2967" s="36"/>
    </row>
    <row r="2968" customHeight="1" spans="18:18">
      <c r="R2968" s="36"/>
    </row>
    <row r="2969" customHeight="1" spans="18:18">
      <c r="R2969" s="36"/>
    </row>
    <row r="2970" customHeight="1" spans="18:18">
      <c r="R2970" s="36"/>
    </row>
    <row r="2971" customHeight="1" spans="18:18">
      <c r="R2971" s="36"/>
    </row>
    <row r="2972" customHeight="1" spans="18:18">
      <c r="R2972" s="36"/>
    </row>
    <row r="2973" customHeight="1" spans="18:18">
      <c r="R2973" s="36"/>
    </row>
    <row r="2974" customHeight="1" spans="18:18">
      <c r="R2974" s="36"/>
    </row>
    <row r="2975" customHeight="1" spans="18:18">
      <c r="R2975" s="36"/>
    </row>
    <row r="2976" customHeight="1" spans="18:18">
      <c r="R2976" s="36"/>
    </row>
    <row r="2977" customHeight="1" spans="18:18">
      <c r="R2977" s="36"/>
    </row>
    <row r="2978" customHeight="1" spans="18:18">
      <c r="R2978" s="36"/>
    </row>
    <row r="2979" customHeight="1" spans="18:18">
      <c r="R2979" s="36"/>
    </row>
    <row r="2980" customHeight="1" spans="18:18">
      <c r="R2980" s="36"/>
    </row>
    <row r="2981" customHeight="1" spans="18:18">
      <c r="R2981" s="36"/>
    </row>
    <row r="2982" customHeight="1" spans="18:18">
      <c r="R2982" s="36"/>
    </row>
    <row r="2983" customHeight="1" spans="18:18">
      <c r="R2983" s="36"/>
    </row>
    <row r="2984" customHeight="1" spans="18:18">
      <c r="R2984" s="36"/>
    </row>
    <row r="2985" customHeight="1" spans="18:18">
      <c r="R2985" s="36"/>
    </row>
    <row r="2986" customHeight="1" spans="18:18">
      <c r="R2986" s="36"/>
    </row>
    <row r="2987" customHeight="1" spans="18:18">
      <c r="R2987" s="36"/>
    </row>
    <row r="2988" customHeight="1" spans="18:18">
      <c r="R2988" s="36"/>
    </row>
    <row r="2989" customHeight="1" spans="18:18">
      <c r="R2989" s="36"/>
    </row>
    <row r="2990" customHeight="1" spans="18:18">
      <c r="R2990" s="36"/>
    </row>
    <row r="2991" customHeight="1" spans="18:18">
      <c r="R2991" s="36"/>
    </row>
    <row r="2992" customHeight="1" spans="18:18">
      <c r="R2992" s="36"/>
    </row>
    <row r="2993" customHeight="1" spans="18:18">
      <c r="R2993" s="36"/>
    </row>
    <row r="2994" customHeight="1" spans="18:18">
      <c r="R2994" s="36"/>
    </row>
    <row r="2995" customHeight="1" spans="18:18">
      <c r="R2995" s="36"/>
    </row>
    <row r="2996" customHeight="1" spans="18:18">
      <c r="R2996" s="36"/>
    </row>
    <row r="2997" customHeight="1" spans="18:18">
      <c r="R2997" s="36"/>
    </row>
    <row r="2998" customHeight="1" spans="18:18">
      <c r="R2998" s="36"/>
    </row>
    <row r="2999" customHeight="1" spans="18:18">
      <c r="R2999" s="36"/>
    </row>
    <row r="3000" customHeight="1" spans="18:18">
      <c r="R3000" s="36"/>
    </row>
    <row r="3001" customHeight="1" spans="18:18">
      <c r="R3001" s="36"/>
    </row>
    <row r="3002" customHeight="1" spans="18:18">
      <c r="R3002" s="36"/>
    </row>
    <row r="3003" customHeight="1" spans="18:18">
      <c r="R3003" s="36"/>
    </row>
    <row r="3004" customHeight="1" spans="18:18">
      <c r="R3004" s="36"/>
    </row>
    <row r="3005" customHeight="1" spans="18:18">
      <c r="R3005" s="36"/>
    </row>
    <row r="3006" customHeight="1" spans="18:18">
      <c r="R3006" s="36"/>
    </row>
    <row r="3007" customHeight="1" spans="18:18">
      <c r="R3007" s="36"/>
    </row>
    <row r="3008" customHeight="1" spans="18:18">
      <c r="R3008" s="36"/>
    </row>
    <row r="3009" customHeight="1" spans="18:18">
      <c r="R3009" s="36"/>
    </row>
    <row r="3010" customHeight="1" spans="18:18">
      <c r="R3010" s="36"/>
    </row>
    <row r="3011" customHeight="1" spans="18:18">
      <c r="R3011" s="36"/>
    </row>
    <row r="3012" customHeight="1" spans="18:18">
      <c r="R3012" s="36"/>
    </row>
    <row r="3013" customHeight="1" spans="18:18">
      <c r="R3013" s="36"/>
    </row>
    <row r="3014" customHeight="1" spans="18:18">
      <c r="R3014" s="36"/>
    </row>
    <row r="3015" customHeight="1" spans="18:18">
      <c r="R3015" s="36"/>
    </row>
    <row r="3016" customHeight="1" spans="18:18">
      <c r="R3016" s="36"/>
    </row>
    <row r="3017" customHeight="1" spans="18:18">
      <c r="R3017" s="36"/>
    </row>
    <row r="3018" customHeight="1" spans="18:18">
      <c r="R3018" s="36"/>
    </row>
    <row r="3019" customHeight="1" spans="18:18">
      <c r="R3019" s="36"/>
    </row>
    <row r="3020" customHeight="1" spans="18:18">
      <c r="R3020" s="36"/>
    </row>
    <row r="3021" customHeight="1" spans="18:18">
      <c r="R3021" s="36"/>
    </row>
    <row r="3022" customHeight="1" spans="18:18">
      <c r="R3022" s="36"/>
    </row>
    <row r="3023" customHeight="1" spans="18:18">
      <c r="R3023" s="36"/>
    </row>
    <row r="3024" customHeight="1" spans="18:18">
      <c r="R3024" s="36"/>
    </row>
    <row r="3025" customHeight="1" spans="18:18">
      <c r="R3025" s="36"/>
    </row>
    <row r="3026" customHeight="1" spans="18:18">
      <c r="R3026" s="36"/>
    </row>
    <row r="3027" customHeight="1" spans="18:18">
      <c r="R3027" s="36"/>
    </row>
    <row r="3028" customHeight="1" spans="18:18">
      <c r="R3028" s="36"/>
    </row>
    <row r="3029" customHeight="1" spans="18:18">
      <c r="R3029" s="36"/>
    </row>
    <row r="3030" customHeight="1" spans="18:18">
      <c r="R3030" s="36"/>
    </row>
    <row r="3031" customHeight="1" spans="18:18">
      <c r="R3031" s="36"/>
    </row>
    <row r="3032" customHeight="1" spans="18:18">
      <c r="R3032" s="36"/>
    </row>
    <row r="3033" customHeight="1" spans="18:18">
      <c r="R3033" s="36"/>
    </row>
    <row r="3034" customHeight="1" spans="18:18">
      <c r="R3034" s="36"/>
    </row>
    <row r="3035" customHeight="1" spans="18:18">
      <c r="R3035" s="36"/>
    </row>
    <row r="3036" customHeight="1" spans="18:18">
      <c r="R3036" s="36"/>
    </row>
    <row r="3037" customHeight="1" spans="18:18">
      <c r="R3037" s="36"/>
    </row>
    <row r="3038" customHeight="1" spans="18:18">
      <c r="R3038" s="36"/>
    </row>
    <row r="3039" customHeight="1" spans="18:18">
      <c r="R3039" s="36"/>
    </row>
    <row r="3040" customHeight="1" spans="18:18">
      <c r="R3040" s="36"/>
    </row>
    <row r="3041" customHeight="1" spans="18:18">
      <c r="R3041" s="36"/>
    </row>
    <row r="3042" customHeight="1" spans="18:18">
      <c r="R3042" s="36"/>
    </row>
    <row r="3043" customHeight="1" spans="18:18">
      <c r="R3043" s="36"/>
    </row>
    <row r="3044" customHeight="1" spans="18:18">
      <c r="R3044" s="36"/>
    </row>
    <row r="3045" customHeight="1" spans="18:18">
      <c r="R3045" s="36"/>
    </row>
    <row r="3046" customHeight="1" spans="18:18">
      <c r="R3046" s="36"/>
    </row>
    <row r="3047" customHeight="1" spans="18:18">
      <c r="R3047" s="36"/>
    </row>
    <row r="3048" customHeight="1" spans="18:18">
      <c r="R3048" s="36"/>
    </row>
    <row r="3049" customHeight="1" spans="18:18">
      <c r="R3049" s="36"/>
    </row>
    <row r="3050" customHeight="1" spans="18:18">
      <c r="R3050" s="36"/>
    </row>
    <row r="3051" customHeight="1" spans="18:18">
      <c r="R3051" s="36"/>
    </row>
    <row r="3052" customHeight="1" spans="18:18">
      <c r="R3052" s="36"/>
    </row>
    <row r="3053" customHeight="1" spans="18:18">
      <c r="R3053" s="36"/>
    </row>
    <row r="3054" customHeight="1" spans="18:18">
      <c r="R3054" s="36"/>
    </row>
    <row r="3055" customHeight="1" spans="18:18">
      <c r="R3055" s="36"/>
    </row>
    <row r="3056" customHeight="1" spans="18:18">
      <c r="R3056" s="36"/>
    </row>
    <row r="3057" customHeight="1" spans="18:18">
      <c r="R3057" s="36"/>
    </row>
    <row r="3058" customHeight="1" spans="18:18">
      <c r="R3058" s="36"/>
    </row>
    <row r="3059" customHeight="1" spans="18:18">
      <c r="R3059" s="36"/>
    </row>
    <row r="3060" customHeight="1" spans="18:18">
      <c r="R3060" s="36"/>
    </row>
    <row r="3061" customHeight="1" spans="18:18">
      <c r="R3061" s="36"/>
    </row>
    <row r="3062" customHeight="1" spans="18:18">
      <c r="R3062" s="36"/>
    </row>
    <row r="3063" customHeight="1" spans="18:18">
      <c r="R3063" s="36"/>
    </row>
    <row r="3064" customHeight="1" spans="18:18">
      <c r="R3064" s="36"/>
    </row>
    <row r="3065" customHeight="1" spans="18:18">
      <c r="R3065" s="36"/>
    </row>
    <row r="3066" customHeight="1" spans="18:18">
      <c r="R3066" s="36"/>
    </row>
    <row r="3067" customHeight="1" spans="18:18">
      <c r="R3067" s="36"/>
    </row>
    <row r="3068" customHeight="1" spans="18:18">
      <c r="R3068" s="36"/>
    </row>
    <row r="3069" customHeight="1" spans="18:18">
      <c r="R3069" s="36"/>
    </row>
    <row r="3070" customHeight="1" spans="18:18">
      <c r="R3070" s="36"/>
    </row>
    <row r="3071" customHeight="1" spans="18:18">
      <c r="R3071" s="36"/>
    </row>
    <row r="3072" customHeight="1" spans="18:18">
      <c r="R3072" s="36"/>
    </row>
    <row r="3073" customHeight="1" spans="18:18">
      <c r="R3073" s="36"/>
    </row>
    <row r="3074" customHeight="1" spans="18:18">
      <c r="R3074" s="36"/>
    </row>
    <row r="3075" customHeight="1" spans="18:18">
      <c r="R3075" s="36"/>
    </row>
    <row r="3076" customHeight="1" spans="18:18">
      <c r="R3076" s="36"/>
    </row>
    <row r="3077" customHeight="1" spans="18:18">
      <c r="R3077" s="36"/>
    </row>
    <row r="3078" customHeight="1" spans="18:18">
      <c r="R3078" s="36"/>
    </row>
    <row r="3079" customHeight="1" spans="18:18">
      <c r="R3079" s="36"/>
    </row>
    <row r="3080" customHeight="1" spans="18:18">
      <c r="R3080" s="36"/>
    </row>
    <row r="3081" customHeight="1" spans="18:18">
      <c r="R3081" s="36"/>
    </row>
    <row r="3082" customHeight="1" spans="18:18">
      <c r="R3082" s="36"/>
    </row>
    <row r="3083" customHeight="1" spans="18:18">
      <c r="R3083" s="36"/>
    </row>
    <row r="3084" customHeight="1" spans="18:18">
      <c r="R3084" s="36"/>
    </row>
    <row r="3085" customHeight="1" spans="18:18">
      <c r="R3085" s="36"/>
    </row>
    <row r="3086" customHeight="1" spans="18:18">
      <c r="R3086" s="36"/>
    </row>
    <row r="3087" customHeight="1" spans="18:18">
      <c r="R3087" s="36"/>
    </row>
    <row r="3088" customHeight="1" spans="18:18">
      <c r="R3088" s="36"/>
    </row>
    <row r="3089" customHeight="1" spans="18:18">
      <c r="R3089" s="36"/>
    </row>
    <row r="3090" customHeight="1" spans="18:18">
      <c r="R3090" s="36"/>
    </row>
    <row r="3091" customHeight="1" spans="18:18">
      <c r="R3091" s="36"/>
    </row>
    <row r="3092" customHeight="1" spans="18:18">
      <c r="R3092" s="36"/>
    </row>
    <row r="3093" customHeight="1" spans="18:18">
      <c r="R3093" s="36"/>
    </row>
    <row r="3094" customHeight="1" spans="18:18">
      <c r="R3094" s="36"/>
    </row>
    <row r="3095" customHeight="1" spans="18:18">
      <c r="R3095" s="36"/>
    </row>
    <row r="3096" customHeight="1" spans="18:18">
      <c r="R3096" s="36"/>
    </row>
    <row r="3097" customHeight="1" spans="18:18">
      <c r="R3097" s="36"/>
    </row>
    <row r="3098" customHeight="1" spans="18:18">
      <c r="R3098" s="36"/>
    </row>
    <row r="3099" customHeight="1" spans="18:18">
      <c r="R3099" s="36"/>
    </row>
    <row r="3100" customHeight="1" spans="18:18">
      <c r="R3100" s="36"/>
    </row>
    <row r="3101" customHeight="1" spans="18:18">
      <c r="R3101" s="36"/>
    </row>
    <row r="3102" customHeight="1" spans="18:18">
      <c r="R3102" s="36"/>
    </row>
    <row r="3103" customHeight="1" spans="18:18">
      <c r="R3103" s="36"/>
    </row>
    <row r="3104" customHeight="1" spans="18:18">
      <c r="R3104" s="36"/>
    </row>
    <row r="3105" customHeight="1" spans="18:18">
      <c r="R3105" s="36"/>
    </row>
    <row r="3106" customHeight="1" spans="18:18">
      <c r="R3106" s="36"/>
    </row>
    <row r="3107" customHeight="1" spans="18:18">
      <c r="R3107" s="36"/>
    </row>
    <row r="3108" customHeight="1" spans="18:18">
      <c r="R3108" s="36"/>
    </row>
    <row r="3109" customHeight="1" spans="18:18">
      <c r="R3109" s="36"/>
    </row>
    <row r="3110" customHeight="1" spans="18:18">
      <c r="R3110" s="36"/>
    </row>
    <row r="3111" customHeight="1" spans="18:18">
      <c r="R3111" s="36"/>
    </row>
    <row r="3112" customHeight="1" spans="18:18">
      <c r="R3112" s="36"/>
    </row>
    <row r="3113" customHeight="1" spans="18:18">
      <c r="R3113" s="36"/>
    </row>
    <row r="3114" customHeight="1" spans="18:18">
      <c r="R3114" s="36"/>
    </row>
    <row r="3115" customHeight="1" spans="18:18">
      <c r="R3115" s="36"/>
    </row>
    <row r="3116" customHeight="1" spans="18:18">
      <c r="R3116" s="36"/>
    </row>
    <row r="3117" customHeight="1" spans="18:18">
      <c r="R3117" s="36"/>
    </row>
    <row r="3118" customHeight="1" spans="18:18">
      <c r="R3118" s="36"/>
    </row>
    <row r="3119" customHeight="1" spans="18:18">
      <c r="R3119" s="36"/>
    </row>
    <row r="3120" customHeight="1" spans="18:18">
      <c r="R3120" s="36"/>
    </row>
    <row r="3121" customHeight="1" spans="18:18">
      <c r="R3121" s="36"/>
    </row>
    <row r="3122" customHeight="1" spans="18:18">
      <c r="R3122" s="36"/>
    </row>
    <row r="3123" customHeight="1" spans="18:18">
      <c r="R3123" s="36"/>
    </row>
    <row r="3124" customHeight="1" spans="18:18">
      <c r="R3124" s="36"/>
    </row>
    <row r="3125" customHeight="1" spans="18:18">
      <c r="R3125" s="36"/>
    </row>
    <row r="3126" customHeight="1" spans="18:18">
      <c r="R3126" s="36"/>
    </row>
    <row r="3127" customHeight="1" spans="18:18">
      <c r="R3127" s="36"/>
    </row>
    <row r="3128" customHeight="1" spans="18:18">
      <c r="R3128" s="36"/>
    </row>
    <row r="3129" customHeight="1" spans="18:18">
      <c r="R3129" s="36"/>
    </row>
    <row r="3130" customHeight="1" spans="18:18">
      <c r="R3130" s="36"/>
    </row>
    <row r="3131" customHeight="1" spans="18:18">
      <c r="R3131" s="36"/>
    </row>
    <row r="3132" customHeight="1" spans="18:18">
      <c r="R3132" s="36"/>
    </row>
    <row r="3133" customHeight="1" spans="18:18">
      <c r="R3133" s="36"/>
    </row>
    <row r="3134" customHeight="1" spans="18:18">
      <c r="R3134" s="36"/>
    </row>
    <row r="3135" customHeight="1" spans="18:18">
      <c r="R3135" s="36"/>
    </row>
    <row r="3136" customHeight="1" spans="18:18">
      <c r="R3136" s="36"/>
    </row>
    <row r="3137" customHeight="1" spans="18:18">
      <c r="R3137" s="36"/>
    </row>
    <row r="3138" customHeight="1" spans="18:18">
      <c r="R3138" s="36"/>
    </row>
    <row r="3139" customHeight="1" spans="18:18">
      <c r="R3139" s="36"/>
    </row>
    <row r="3140" customHeight="1" spans="18:18">
      <c r="R3140" s="36"/>
    </row>
    <row r="3141" customHeight="1" spans="18:18">
      <c r="R3141" s="36"/>
    </row>
    <row r="3142" customHeight="1" spans="18:18">
      <c r="R3142" s="36"/>
    </row>
    <row r="3143" customHeight="1" spans="18:18">
      <c r="R3143" s="36"/>
    </row>
    <row r="3144" customHeight="1" spans="18:18">
      <c r="R3144" s="36"/>
    </row>
    <row r="3145" customHeight="1" spans="18:18">
      <c r="R3145" s="36"/>
    </row>
    <row r="3146" customHeight="1" spans="18:18">
      <c r="R3146" s="36"/>
    </row>
    <row r="3147" customHeight="1" spans="18:18">
      <c r="R3147" s="36"/>
    </row>
    <row r="3148" customHeight="1" spans="18:18">
      <c r="R3148" s="36"/>
    </row>
    <row r="3149" customHeight="1" spans="18:18">
      <c r="R3149" s="36"/>
    </row>
    <row r="3150" customHeight="1" spans="18:18">
      <c r="R3150" s="36"/>
    </row>
    <row r="3151" customHeight="1" spans="18:18">
      <c r="R3151" s="36"/>
    </row>
    <row r="3152" customHeight="1" spans="18:18">
      <c r="R3152" s="36"/>
    </row>
    <row r="3153" customHeight="1" spans="18:18">
      <c r="R3153" s="36"/>
    </row>
    <row r="3154" customHeight="1" spans="18:18">
      <c r="R3154" s="36"/>
    </row>
    <row r="3155" customHeight="1" spans="18:18">
      <c r="R3155" s="36"/>
    </row>
    <row r="3156" customHeight="1" spans="18:18">
      <c r="R3156" s="36"/>
    </row>
    <row r="3157" customHeight="1" spans="18:18">
      <c r="R3157" s="36"/>
    </row>
    <row r="3158" customHeight="1" spans="18:18">
      <c r="R3158" s="36"/>
    </row>
    <row r="3159" customHeight="1" spans="18:18">
      <c r="R3159" s="36"/>
    </row>
    <row r="3160" customHeight="1" spans="18:18">
      <c r="R3160" s="36"/>
    </row>
    <row r="3161" customHeight="1" spans="18:18">
      <c r="R3161" s="36"/>
    </row>
    <row r="3162" customHeight="1" spans="18:18">
      <c r="R3162" s="36"/>
    </row>
    <row r="3163" customHeight="1" spans="18:18">
      <c r="R3163" s="36"/>
    </row>
    <row r="3164" customHeight="1" spans="18:18">
      <c r="R3164" s="36"/>
    </row>
    <row r="3165" customHeight="1" spans="18:18">
      <c r="R3165" s="36"/>
    </row>
    <row r="3166" customHeight="1" spans="18:18">
      <c r="R3166" s="36"/>
    </row>
    <row r="3167" customHeight="1" spans="18:18">
      <c r="R3167" s="36"/>
    </row>
    <row r="3168" customHeight="1" spans="18:18">
      <c r="R3168" s="36"/>
    </row>
    <row r="3169" customHeight="1" spans="18:18">
      <c r="R3169" s="36"/>
    </row>
    <row r="3170" customHeight="1" spans="18:18">
      <c r="R3170" s="36"/>
    </row>
    <row r="3171" customHeight="1" spans="18:18">
      <c r="R3171" s="36"/>
    </row>
    <row r="3172" customHeight="1" spans="18:18">
      <c r="R3172" s="36"/>
    </row>
    <row r="3173" customHeight="1" spans="18:18">
      <c r="R3173" s="36"/>
    </row>
    <row r="3174" customHeight="1" spans="18:18">
      <c r="R3174" s="36"/>
    </row>
    <row r="3175" customHeight="1" spans="18:18">
      <c r="R3175" s="36"/>
    </row>
    <row r="3176" customHeight="1" spans="18:18">
      <c r="R3176" s="36"/>
    </row>
    <row r="3177" customHeight="1" spans="18:18">
      <c r="R3177" s="36"/>
    </row>
    <row r="3178" customHeight="1" spans="18:18">
      <c r="R3178" s="36"/>
    </row>
    <row r="3179" customHeight="1" spans="18:18">
      <c r="R3179" s="36"/>
    </row>
    <row r="3180" customHeight="1" spans="18:18">
      <c r="R3180" s="36"/>
    </row>
    <row r="3181" customHeight="1" spans="18:18">
      <c r="R3181" s="36"/>
    </row>
    <row r="3182" customHeight="1" spans="18:18">
      <c r="R3182" s="36"/>
    </row>
    <row r="3183" customHeight="1" spans="18:18">
      <c r="R3183" s="36"/>
    </row>
    <row r="3184" customHeight="1" spans="18:18">
      <c r="R3184" s="36"/>
    </row>
    <row r="3185" customHeight="1" spans="18:18">
      <c r="R3185" s="36"/>
    </row>
    <row r="3186" customHeight="1" spans="18:18">
      <c r="R3186" s="36"/>
    </row>
    <row r="3187" customHeight="1" spans="18:18">
      <c r="R3187" s="36"/>
    </row>
    <row r="3188" customHeight="1" spans="18:18">
      <c r="R3188" s="36"/>
    </row>
    <row r="3189" customHeight="1" spans="18:18">
      <c r="R3189" s="36"/>
    </row>
    <row r="3190" customHeight="1" spans="18:18">
      <c r="R3190" s="36"/>
    </row>
    <row r="3191" customHeight="1" spans="18:18">
      <c r="R3191" s="36"/>
    </row>
    <row r="3192" customHeight="1" spans="18:18">
      <c r="R3192" s="36"/>
    </row>
    <row r="3193" customHeight="1" spans="18:18">
      <c r="R3193" s="36"/>
    </row>
    <row r="3194" customHeight="1" spans="18:18">
      <c r="R3194" s="36"/>
    </row>
    <row r="3195" customHeight="1" spans="18:18">
      <c r="R3195" s="36"/>
    </row>
    <row r="3196" customHeight="1" spans="18:18">
      <c r="R3196" s="36"/>
    </row>
    <row r="3197" customHeight="1" spans="18:18">
      <c r="R3197" s="36"/>
    </row>
    <row r="3198" customHeight="1" spans="18:18">
      <c r="R3198" s="36"/>
    </row>
    <row r="3199" customHeight="1" spans="18:18">
      <c r="R3199" s="36"/>
    </row>
    <row r="3200" customHeight="1" spans="18:18">
      <c r="R3200" s="36"/>
    </row>
    <row r="3201" customHeight="1" spans="18:18">
      <c r="R3201" s="36"/>
    </row>
    <row r="3202" customHeight="1" spans="18:18">
      <c r="R3202" s="36"/>
    </row>
    <row r="3203" customHeight="1" spans="18:18">
      <c r="R3203" s="36"/>
    </row>
    <row r="3204" customHeight="1" spans="18:18">
      <c r="R3204" s="36"/>
    </row>
    <row r="3205" customHeight="1" spans="18:18">
      <c r="R3205" s="36"/>
    </row>
    <row r="3206" customHeight="1" spans="18:18">
      <c r="R3206" s="36"/>
    </row>
    <row r="3207" customHeight="1" spans="18:18">
      <c r="R3207" s="36"/>
    </row>
    <row r="3208" customHeight="1" spans="18:18">
      <c r="R3208" s="36"/>
    </row>
    <row r="3209" customHeight="1" spans="18:18">
      <c r="R3209" s="36"/>
    </row>
    <row r="3210" customHeight="1" spans="18:18">
      <c r="R3210" s="36"/>
    </row>
    <row r="3211" customHeight="1" spans="18:18">
      <c r="R3211" s="36"/>
    </row>
    <row r="3212" customHeight="1" spans="18:18">
      <c r="R3212" s="36"/>
    </row>
    <row r="3213" customHeight="1" spans="18:18">
      <c r="R3213" s="36"/>
    </row>
    <row r="3214" customHeight="1" spans="18:18">
      <c r="R3214" s="36"/>
    </row>
    <row r="3215" customHeight="1" spans="18:18">
      <c r="R3215" s="36"/>
    </row>
    <row r="3216" customHeight="1" spans="18:18">
      <c r="R3216" s="36"/>
    </row>
    <row r="3217" customHeight="1" spans="18:18">
      <c r="R3217" s="36"/>
    </row>
    <row r="3218" customHeight="1" spans="18:18">
      <c r="R3218" s="36"/>
    </row>
    <row r="3219" customHeight="1" spans="18:18">
      <c r="R3219" s="36"/>
    </row>
    <row r="3220" customHeight="1" spans="18:18">
      <c r="R3220" s="36"/>
    </row>
    <row r="3221" customHeight="1" spans="18:18">
      <c r="R3221" s="36"/>
    </row>
    <row r="3222" customHeight="1" spans="18:18">
      <c r="R3222" s="36"/>
    </row>
    <row r="3223" customHeight="1" spans="18:18">
      <c r="R3223" s="36"/>
    </row>
    <row r="3224" customHeight="1" spans="18:18">
      <c r="R3224" s="36"/>
    </row>
    <row r="3225" customHeight="1" spans="18:18">
      <c r="R3225" s="36"/>
    </row>
    <row r="3226" customHeight="1" spans="18:18">
      <c r="R3226" s="36"/>
    </row>
    <row r="3227" customHeight="1" spans="18:18">
      <c r="R3227" s="36"/>
    </row>
    <row r="3228" customHeight="1" spans="18:18">
      <c r="R3228" s="36"/>
    </row>
    <row r="3229" customHeight="1" spans="18:18">
      <c r="R3229" s="36"/>
    </row>
    <row r="3230" customHeight="1" spans="18:18">
      <c r="R3230" s="36"/>
    </row>
    <row r="3231" customHeight="1" spans="18:18">
      <c r="R3231" s="36"/>
    </row>
    <row r="3232" customHeight="1" spans="18:18">
      <c r="R3232" s="36"/>
    </row>
    <row r="3233" customHeight="1" spans="18:18">
      <c r="R3233" s="36"/>
    </row>
    <row r="3234" customHeight="1" spans="18:18">
      <c r="R3234" s="36"/>
    </row>
    <row r="3235" customHeight="1" spans="18:18">
      <c r="R3235" s="36"/>
    </row>
    <row r="3236" customHeight="1" spans="18:18">
      <c r="R3236" s="36"/>
    </row>
    <row r="3237" customHeight="1" spans="18:18">
      <c r="R3237" s="36"/>
    </row>
    <row r="3238" customHeight="1" spans="18:18">
      <c r="R3238" s="36"/>
    </row>
    <row r="3239" customHeight="1" spans="18:18">
      <c r="R3239" s="36"/>
    </row>
    <row r="3240" customHeight="1" spans="18:18">
      <c r="R3240" s="36"/>
    </row>
    <row r="3241" customHeight="1" spans="18:18">
      <c r="R3241" s="36"/>
    </row>
    <row r="3242" customHeight="1" spans="18:18">
      <c r="R3242" s="36"/>
    </row>
    <row r="3243" customHeight="1" spans="18:18">
      <c r="R3243" s="36"/>
    </row>
    <row r="3244" customHeight="1" spans="18:18">
      <c r="R3244" s="36"/>
    </row>
    <row r="3245" customHeight="1" spans="18:18">
      <c r="R3245" s="36"/>
    </row>
    <row r="3246" customHeight="1" spans="18:18">
      <c r="R3246" s="36"/>
    </row>
    <row r="3247" customHeight="1" spans="18:18">
      <c r="R3247" s="36"/>
    </row>
    <row r="3248" customHeight="1" spans="18:18">
      <c r="R3248" s="36"/>
    </row>
    <row r="3249" customHeight="1" spans="18:18">
      <c r="R3249" s="36"/>
    </row>
    <row r="3250" customHeight="1" spans="18:18">
      <c r="R3250" s="36"/>
    </row>
    <row r="3251" customHeight="1" spans="18:18">
      <c r="R3251" s="36"/>
    </row>
    <row r="3252" customHeight="1" spans="18:18">
      <c r="R3252" s="36"/>
    </row>
    <row r="3253" customHeight="1" spans="18:18">
      <c r="R3253" s="36"/>
    </row>
    <row r="3254" customHeight="1" spans="18:18">
      <c r="R3254" s="36"/>
    </row>
    <row r="3255" customHeight="1" spans="18:18">
      <c r="R3255" s="36"/>
    </row>
    <row r="3256" customHeight="1" spans="18:18">
      <c r="R3256" s="36"/>
    </row>
    <row r="3257" customHeight="1" spans="18:18">
      <c r="R3257" s="36"/>
    </row>
    <row r="3258" customHeight="1" spans="18:18">
      <c r="R3258" s="36"/>
    </row>
    <row r="3259" customHeight="1" spans="18:18">
      <c r="R3259" s="36"/>
    </row>
    <row r="3260" customHeight="1" spans="18:18">
      <c r="R3260" s="36"/>
    </row>
    <row r="3261" customHeight="1" spans="18:18">
      <c r="R3261" s="36"/>
    </row>
    <row r="3262" customHeight="1" spans="18:18">
      <c r="R3262" s="36"/>
    </row>
    <row r="3263" customHeight="1" spans="18:18">
      <c r="R3263" s="36"/>
    </row>
    <row r="3264" customHeight="1" spans="18:18">
      <c r="R3264" s="36"/>
    </row>
    <row r="3265" customHeight="1" spans="18:18">
      <c r="R3265" s="36"/>
    </row>
    <row r="3266" customHeight="1" spans="18:18">
      <c r="R3266" s="36"/>
    </row>
    <row r="3267" customHeight="1" spans="18:18">
      <c r="R3267" s="36"/>
    </row>
    <row r="3268" customHeight="1" spans="18:18">
      <c r="R3268" s="36"/>
    </row>
    <row r="3269" customHeight="1" spans="18:18">
      <c r="R3269" s="36"/>
    </row>
    <row r="3270" customHeight="1" spans="18:18">
      <c r="R3270" s="36"/>
    </row>
    <row r="3271" customHeight="1" spans="18:18">
      <c r="R3271" s="36"/>
    </row>
    <row r="3272" customHeight="1" spans="18:18">
      <c r="R3272" s="36"/>
    </row>
    <row r="3273" customHeight="1" spans="18:18">
      <c r="R3273" s="36"/>
    </row>
    <row r="3274" customHeight="1" spans="18:18">
      <c r="R3274" s="36"/>
    </row>
    <row r="3275" customHeight="1" spans="18:18">
      <c r="R3275" s="36"/>
    </row>
    <row r="3276" customHeight="1" spans="18:18">
      <c r="R3276" s="36"/>
    </row>
    <row r="3277" customHeight="1" spans="18:18">
      <c r="R3277" s="36"/>
    </row>
    <row r="3278" customHeight="1" spans="18:18">
      <c r="R3278" s="36"/>
    </row>
    <row r="3279" customHeight="1" spans="18:18">
      <c r="R3279" s="36"/>
    </row>
    <row r="3280" customHeight="1" spans="18:18">
      <c r="R3280" s="36"/>
    </row>
    <row r="3281" customHeight="1" spans="18:18">
      <c r="R3281" s="36"/>
    </row>
    <row r="3282" customHeight="1" spans="18:18">
      <c r="R3282" s="36"/>
    </row>
    <row r="3283" customHeight="1" spans="18:18">
      <c r="R3283" s="36"/>
    </row>
    <row r="3284" customHeight="1" spans="18:18">
      <c r="R3284" s="36"/>
    </row>
    <row r="3285" customHeight="1" spans="18:18">
      <c r="R3285" s="36"/>
    </row>
    <row r="3286" customHeight="1" spans="18:18">
      <c r="R3286" s="36"/>
    </row>
    <row r="3287" customHeight="1" spans="18:18">
      <c r="R3287" s="36"/>
    </row>
    <row r="3288" customHeight="1" spans="18:18">
      <c r="R3288" s="36"/>
    </row>
    <row r="3289" customHeight="1" spans="18:18">
      <c r="R3289" s="36"/>
    </row>
    <row r="3290" customHeight="1" spans="18:18">
      <c r="R3290" s="36"/>
    </row>
    <row r="3291" customHeight="1" spans="18:18">
      <c r="R3291" s="36"/>
    </row>
    <row r="3292" customHeight="1" spans="18:18">
      <c r="R3292" s="36"/>
    </row>
    <row r="3293" customHeight="1" spans="18:18">
      <c r="R3293" s="36"/>
    </row>
    <row r="3294" customHeight="1" spans="18:18">
      <c r="R3294" s="36"/>
    </row>
    <row r="3295" customHeight="1" spans="18:18">
      <c r="R3295" s="36"/>
    </row>
    <row r="3296" customHeight="1" spans="18:18">
      <c r="R3296" s="36"/>
    </row>
    <row r="3297" customHeight="1" spans="18:18">
      <c r="R3297" s="36"/>
    </row>
    <row r="3298" customHeight="1" spans="18:18">
      <c r="R3298" s="36"/>
    </row>
    <row r="3299" customHeight="1" spans="18:18">
      <c r="R3299" s="36"/>
    </row>
    <row r="3300" customHeight="1" spans="18:18">
      <c r="R3300" s="36"/>
    </row>
    <row r="3301" customHeight="1" spans="18:18">
      <c r="R3301" s="36"/>
    </row>
    <row r="3302" customHeight="1" spans="18:18">
      <c r="R3302" s="36"/>
    </row>
    <row r="3303" customHeight="1" spans="18:18">
      <c r="R3303" s="36"/>
    </row>
    <row r="3304" customHeight="1" spans="18:18">
      <c r="R3304" s="36"/>
    </row>
    <row r="3305" customHeight="1" spans="18:18">
      <c r="R3305" s="36"/>
    </row>
    <row r="3306" customHeight="1" spans="18:18">
      <c r="R3306" s="36"/>
    </row>
    <row r="3307" customHeight="1" spans="18:18">
      <c r="R3307" s="36"/>
    </row>
    <row r="3308" customHeight="1" spans="18:18">
      <c r="R3308" s="36"/>
    </row>
    <row r="3309" customHeight="1" spans="18:18">
      <c r="R3309" s="36"/>
    </row>
    <row r="3310" customHeight="1" spans="18:18">
      <c r="R3310" s="36"/>
    </row>
    <row r="3311" customHeight="1" spans="18:18">
      <c r="R3311" s="36"/>
    </row>
    <row r="3312" customHeight="1" spans="18:18">
      <c r="R3312" s="36"/>
    </row>
    <row r="3313" customHeight="1" spans="18:18">
      <c r="R3313" s="36"/>
    </row>
    <row r="3314" customHeight="1" spans="18:18">
      <c r="R3314" s="36"/>
    </row>
    <row r="3315" customHeight="1" spans="18:18">
      <c r="R3315" s="36"/>
    </row>
    <row r="3316" customHeight="1" spans="18:18">
      <c r="R3316" s="36"/>
    </row>
    <row r="3317" customHeight="1" spans="18:18">
      <c r="R3317" s="36"/>
    </row>
    <row r="3318" customHeight="1" spans="18:18">
      <c r="R3318" s="36"/>
    </row>
    <row r="3319" customHeight="1" spans="18:18">
      <c r="R3319" s="36"/>
    </row>
    <row r="3320" customHeight="1" spans="18:18">
      <c r="R3320" s="36"/>
    </row>
    <row r="3321" customHeight="1" spans="18:18">
      <c r="R3321" s="36"/>
    </row>
    <row r="3322" customHeight="1" spans="18:18">
      <c r="R3322" s="36"/>
    </row>
    <row r="3323" customHeight="1" spans="18:18">
      <c r="R3323" s="36"/>
    </row>
    <row r="3324" customHeight="1" spans="18:18">
      <c r="R3324" s="36"/>
    </row>
    <row r="3325" customHeight="1" spans="18:18">
      <c r="R3325" s="36"/>
    </row>
    <row r="3326" customHeight="1" spans="18:18">
      <c r="R3326" s="36"/>
    </row>
    <row r="3327" customHeight="1" spans="18:18">
      <c r="R3327" s="36"/>
    </row>
    <row r="3328" customHeight="1" spans="18:18">
      <c r="R3328" s="36"/>
    </row>
    <row r="3329" customHeight="1" spans="18:18">
      <c r="R3329" s="36"/>
    </row>
    <row r="3330" customHeight="1" spans="18:18">
      <c r="R3330" s="36"/>
    </row>
    <row r="3331" customHeight="1" spans="18:18">
      <c r="R3331" s="36"/>
    </row>
    <row r="3332" customHeight="1" spans="18:18">
      <c r="R3332" s="36"/>
    </row>
    <row r="3333" customHeight="1" spans="18:18">
      <c r="R3333" s="36"/>
    </row>
    <row r="3334" customHeight="1" spans="18:18">
      <c r="R3334" s="36"/>
    </row>
    <row r="3335" customHeight="1" spans="18:18">
      <c r="R3335" s="36"/>
    </row>
    <row r="3336" customHeight="1" spans="18:18">
      <c r="R3336" s="36"/>
    </row>
    <row r="3337" customHeight="1" spans="18:18">
      <c r="R3337" s="36"/>
    </row>
    <row r="3338" customHeight="1" spans="18:18">
      <c r="R3338" s="36"/>
    </row>
    <row r="3339" customHeight="1" spans="18:18">
      <c r="R3339" s="36"/>
    </row>
    <row r="3340" customHeight="1" spans="18:18">
      <c r="R3340" s="36"/>
    </row>
    <row r="3341" customHeight="1" spans="18:18">
      <c r="R3341" s="36"/>
    </row>
    <row r="3342" customHeight="1" spans="18:18">
      <c r="R3342" s="36"/>
    </row>
    <row r="3343" customHeight="1" spans="18:18">
      <c r="R3343" s="36"/>
    </row>
    <row r="3344" customHeight="1" spans="18:18">
      <c r="R3344" s="36"/>
    </row>
    <row r="3345" customHeight="1" spans="18:18">
      <c r="R3345" s="36"/>
    </row>
    <row r="3346" customHeight="1" spans="18:18">
      <c r="R3346" s="36"/>
    </row>
    <row r="3347" customHeight="1" spans="18:18">
      <c r="R3347" s="36"/>
    </row>
    <row r="3348" customHeight="1" spans="18:18">
      <c r="R3348" s="36"/>
    </row>
    <row r="3349" customHeight="1" spans="18:18">
      <c r="R3349" s="36"/>
    </row>
    <row r="3350" customHeight="1" spans="18:18">
      <c r="R3350" s="36"/>
    </row>
    <row r="3351" customHeight="1" spans="18:18">
      <c r="R3351" s="36"/>
    </row>
    <row r="3352" customHeight="1" spans="18:18">
      <c r="R3352" s="36"/>
    </row>
    <row r="3353" customHeight="1" spans="18:18">
      <c r="R3353" s="36"/>
    </row>
    <row r="3354" customHeight="1" spans="18:18">
      <c r="R3354" s="36"/>
    </row>
    <row r="3355" customHeight="1" spans="18:18">
      <c r="R3355" s="36"/>
    </row>
    <row r="3356" customHeight="1" spans="18:18">
      <c r="R3356" s="36"/>
    </row>
    <row r="3357" customHeight="1" spans="18:18">
      <c r="R3357" s="36"/>
    </row>
    <row r="3358" customHeight="1" spans="18:18">
      <c r="R3358" s="36"/>
    </row>
    <row r="3359" customHeight="1" spans="18:18">
      <c r="R3359" s="36"/>
    </row>
    <row r="3360" customHeight="1" spans="18:18">
      <c r="R3360" s="36"/>
    </row>
    <row r="3361" customHeight="1" spans="18:18">
      <c r="R3361" s="36"/>
    </row>
    <row r="3362" customHeight="1" spans="18:18">
      <c r="R3362" s="36"/>
    </row>
    <row r="3363" customHeight="1" spans="18:18">
      <c r="R3363" s="36"/>
    </row>
    <row r="3364" customHeight="1" spans="18:18">
      <c r="R3364" s="36"/>
    </row>
    <row r="3365" customHeight="1" spans="18:18">
      <c r="R3365" s="36"/>
    </row>
    <row r="3366" customHeight="1" spans="18:18">
      <c r="R3366" s="36"/>
    </row>
    <row r="3367" customHeight="1" spans="18:18">
      <c r="R3367" s="36"/>
    </row>
    <row r="3368" customHeight="1" spans="18:18">
      <c r="R3368" s="36"/>
    </row>
    <row r="3369" customHeight="1" spans="18:18">
      <c r="R3369" s="36"/>
    </row>
    <row r="3370" customHeight="1" spans="18:18">
      <c r="R3370" s="36"/>
    </row>
    <row r="3371" customHeight="1" spans="18:18">
      <c r="R3371" s="36"/>
    </row>
    <row r="3372" customHeight="1" spans="18:18">
      <c r="R3372" s="36"/>
    </row>
    <row r="3373" customHeight="1" spans="18:18">
      <c r="R3373" s="36"/>
    </row>
    <row r="3374" customHeight="1" spans="18:18">
      <c r="R3374" s="36"/>
    </row>
    <row r="3375" customHeight="1" spans="18:18">
      <c r="R3375" s="36"/>
    </row>
    <row r="3376" customHeight="1" spans="18:18">
      <c r="R3376" s="36"/>
    </row>
    <row r="3377" customHeight="1" spans="18:18">
      <c r="R3377" s="36"/>
    </row>
    <row r="3378" customHeight="1" spans="18:18">
      <c r="R3378" s="36"/>
    </row>
    <row r="3379" customHeight="1" spans="18:18">
      <c r="R3379" s="36"/>
    </row>
    <row r="3380" customHeight="1" spans="18:18">
      <c r="R3380" s="36"/>
    </row>
    <row r="3381" customHeight="1" spans="18:18">
      <c r="R3381" s="36"/>
    </row>
    <row r="3382" customHeight="1" spans="18:18">
      <c r="R3382" s="36"/>
    </row>
    <row r="3383" customHeight="1" spans="18:18">
      <c r="R3383" s="36"/>
    </row>
    <row r="3384" customHeight="1" spans="18:18">
      <c r="R3384" s="36"/>
    </row>
    <row r="3385" customHeight="1" spans="18:18">
      <c r="R3385" s="36"/>
    </row>
    <row r="3386" customHeight="1" spans="18:18">
      <c r="R3386" s="36"/>
    </row>
    <row r="3387" customHeight="1" spans="18:18">
      <c r="R3387" s="36"/>
    </row>
    <row r="3388" customHeight="1" spans="18:18">
      <c r="R3388" s="36"/>
    </row>
    <row r="3389" customHeight="1" spans="18:18">
      <c r="R3389" s="36"/>
    </row>
    <row r="3390" customHeight="1" spans="18:18">
      <c r="R3390" s="36"/>
    </row>
    <row r="3391" customHeight="1" spans="18:18">
      <c r="R3391" s="36"/>
    </row>
    <row r="3392" customHeight="1" spans="18:18">
      <c r="R3392" s="36"/>
    </row>
    <row r="3393" customHeight="1" spans="18:18">
      <c r="R3393" s="36"/>
    </row>
    <row r="3394" customHeight="1" spans="18:18">
      <c r="R3394" s="36"/>
    </row>
    <row r="3395" customHeight="1" spans="18:18">
      <c r="R3395" s="36"/>
    </row>
    <row r="3396" customHeight="1" spans="18:18">
      <c r="R3396" s="36"/>
    </row>
    <row r="3397" customHeight="1" spans="18:18">
      <c r="R3397" s="36"/>
    </row>
    <row r="3398" customHeight="1" spans="18:18">
      <c r="R3398" s="36"/>
    </row>
    <row r="3399" customHeight="1" spans="18:18">
      <c r="R3399" s="36"/>
    </row>
    <row r="3400" customHeight="1" spans="18:18">
      <c r="R3400" s="36"/>
    </row>
    <row r="3401" customHeight="1" spans="18:18">
      <c r="R3401" s="36"/>
    </row>
    <row r="3402" customHeight="1" spans="18:18">
      <c r="R3402" s="36"/>
    </row>
    <row r="3403" customHeight="1" spans="18:18">
      <c r="R3403" s="36"/>
    </row>
    <row r="3404" customHeight="1" spans="18:18">
      <c r="R3404" s="36"/>
    </row>
    <row r="3405" customHeight="1" spans="18:18">
      <c r="R3405" s="36"/>
    </row>
    <row r="3406" customHeight="1" spans="18:18">
      <c r="R3406" s="36"/>
    </row>
    <row r="3407" customHeight="1" spans="18:18">
      <c r="R3407" s="36"/>
    </row>
    <row r="3408" customHeight="1" spans="18:18">
      <c r="R3408" s="36"/>
    </row>
    <row r="3409" customHeight="1" spans="18:18">
      <c r="R3409" s="36"/>
    </row>
    <row r="3410" customHeight="1" spans="18:18">
      <c r="R3410" s="36"/>
    </row>
    <row r="3411" customHeight="1" spans="18:18">
      <c r="R3411" s="36"/>
    </row>
    <row r="3412" customHeight="1" spans="18:18">
      <c r="R3412" s="36"/>
    </row>
    <row r="3413" customHeight="1" spans="18:18">
      <c r="R3413" s="36"/>
    </row>
    <row r="3414" customHeight="1" spans="18:18">
      <c r="R3414" s="36"/>
    </row>
    <row r="3415" customHeight="1" spans="18:18">
      <c r="R3415" s="36"/>
    </row>
    <row r="3416" customHeight="1" spans="18:18">
      <c r="R3416" s="36"/>
    </row>
    <row r="3417" customHeight="1" spans="18:18">
      <c r="R3417" s="36"/>
    </row>
    <row r="3418" customHeight="1" spans="18:18">
      <c r="R3418" s="36"/>
    </row>
    <row r="3419" customHeight="1" spans="18:18">
      <c r="R3419" s="36"/>
    </row>
    <row r="3420" customHeight="1" spans="18:18">
      <c r="R3420" s="36"/>
    </row>
    <row r="3421" customHeight="1" spans="18:18">
      <c r="R3421" s="36"/>
    </row>
    <row r="3422" customHeight="1" spans="18:18">
      <c r="R3422" s="36"/>
    </row>
    <row r="3423" customHeight="1" spans="18:18">
      <c r="R3423" s="36"/>
    </row>
    <row r="3424" customHeight="1" spans="18:18">
      <c r="R3424" s="36"/>
    </row>
    <row r="3425" customHeight="1" spans="18:18">
      <c r="R3425" s="36"/>
    </row>
    <row r="3426" customHeight="1" spans="18:18">
      <c r="R3426" s="36"/>
    </row>
    <row r="3427" customHeight="1" spans="18:18">
      <c r="R3427" s="36"/>
    </row>
    <row r="3428" customHeight="1" spans="18:18">
      <c r="R3428" s="36"/>
    </row>
    <row r="3429" customHeight="1" spans="18:18">
      <c r="R3429" s="36"/>
    </row>
    <row r="3430" customHeight="1" spans="18:18">
      <c r="R3430" s="36"/>
    </row>
    <row r="3431" customHeight="1" spans="18:18">
      <c r="R3431" s="36"/>
    </row>
    <row r="3432" customHeight="1" spans="18:18">
      <c r="R3432" s="36"/>
    </row>
    <row r="3433" customHeight="1" spans="18:18">
      <c r="R3433" s="36"/>
    </row>
    <row r="3434" customHeight="1" spans="18:18">
      <c r="R3434" s="36"/>
    </row>
    <row r="3435" customHeight="1" spans="18:18">
      <c r="R3435" s="36"/>
    </row>
    <row r="3436" customHeight="1" spans="18:18">
      <c r="R3436" s="36"/>
    </row>
    <row r="3437" customHeight="1" spans="18:18">
      <c r="R3437" s="36"/>
    </row>
    <row r="3438" customHeight="1" spans="18:18">
      <c r="R3438" s="36"/>
    </row>
    <row r="3439" customHeight="1" spans="18:18">
      <c r="R3439" s="36"/>
    </row>
    <row r="3440" customHeight="1" spans="18:18">
      <c r="R3440" s="36"/>
    </row>
    <row r="3441" customHeight="1" spans="18:18">
      <c r="R3441" s="36"/>
    </row>
    <row r="3442" customHeight="1" spans="18:18">
      <c r="R3442" s="36"/>
    </row>
    <row r="3443" customHeight="1" spans="18:18">
      <c r="R3443" s="36"/>
    </row>
    <row r="3444" customHeight="1" spans="18:18">
      <c r="R3444" s="36"/>
    </row>
    <row r="3445" customHeight="1" spans="18:18">
      <c r="R3445" s="36"/>
    </row>
    <row r="3446" customHeight="1" spans="18:18">
      <c r="R3446" s="36"/>
    </row>
    <row r="3447" customHeight="1" spans="18:18">
      <c r="R3447" s="36"/>
    </row>
    <row r="3448" customHeight="1" spans="18:18">
      <c r="R3448" s="36"/>
    </row>
    <row r="3449" customHeight="1" spans="18:18">
      <c r="R3449" s="36"/>
    </row>
    <row r="3450" customHeight="1" spans="18:18">
      <c r="R3450" s="36"/>
    </row>
    <row r="3451" customHeight="1" spans="18:18">
      <c r="R3451" s="36"/>
    </row>
    <row r="3452" customHeight="1" spans="18:18">
      <c r="R3452" s="36"/>
    </row>
    <row r="3453" customHeight="1" spans="18:18">
      <c r="R3453" s="36"/>
    </row>
    <row r="3454" customHeight="1" spans="18:18">
      <c r="R3454" s="36"/>
    </row>
    <row r="3455" customHeight="1" spans="18:18">
      <c r="R3455" s="36"/>
    </row>
    <row r="3456" customHeight="1" spans="18:18">
      <c r="R3456" s="36"/>
    </row>
    <row r="3457" customHeight="1" spans="18:18">
      <c r="R3457" s="36"/>
    </row>
    <row r="3458" customHeight="1" spans="18:18">
      <c r="R3458" s="36"/>
    </row>
    <row r="3459" customHeight="1" spans="18:18">
      <c r="R3459" s="36"/>
    </row>
    <row r="3460" customHeight="1" spans="18:18">
      <c r="R3460" s="36"/>
    </row>
    <row r="3461" customHeight="1" spans="18:18">
      <c r="R3461" s="36"/>
    </row>
    <row r="3462" customHeight="1" spans="18:18">
      <c r="R3462" s="36"/>
    </row>
    <row r="3463" customHeight="1" spans="18:18">
      <c r="R3463" s="36"/>
    </row>
    <row r="3464" customHeight="1" spans="18:18">
      <c r="R3464" s="36"/>
    </row>
    <row r="3465" customHeight="1" spans="18:18">
      <c r="R3465" s="36"/>
    </row>
    <row r="3466" customHeight="1" spans="18:18">
      <c r="R3466" s="36"/>
    </row>
    <row r="3467" customHeight="1" spans="18:18">
      <c r="R3467" s="36"/>
    </row>
    <row r="3468" customHeight="1" spans="18:18">
      <c r="R3468" s="36"/>
    </row>
    <row r="3469" customHeight="1" spans="18:18">
      <c r="R3469" s="36"/>
    </row>
    <row r="3470" customHeight="1" spans="18:18">
      <c r="R3470" s="36"/>
    </row>
    <row r="3471" customHeight="1" spans="18:18">
      <c r="R3471" s="36"/>
    </row>
    <row r="3472" customHeight="1" spans="18:18">
      <c r="R3472" s="36"/>
    </row>
    <row r="3473" customHeight="1" spans="18:18">
      <c r="R3473" s="36"/>
    </row>
    <row r="3474" customHeight="1" spans="18:18">
      <c r="R3474" s="36"/>
    </row>
    <row r="3475" customHeight="1" spans="18:18">
      <c r="R3475" s="36"/>
    </row>
    <row r="3476" customHeight="1" spans="18:18">
      <c r="R3476" s="36"/>
    </row>
    <row r="3477" customHeight="1" spans="18:18">
      <c r="R3477" s="36"/>
    </row>
    <row r="3478" customHeight="1" spans="18:18">
      <c r="R3478" s="36"/>
    </row>
    <row r="3479" customHeight="1" spans="18:18">
      <c r="R3479" s="36"/>
    </row>
    <row r="3480" customHeight="1" spans="18:18">
      <c r="R3480" s="36"/>
    </row>
    <row r="3481" customHeight="1" spans="18:18">
      <c r="R3481" s="36"/>
    </row>
    <row r="3482" customHeight="1" spans="18:18">
      <c r="R3482" s="36"/>
    </row>
    <row r="3483" customHeight="1" spans="18:18">
      <c r="R3483" s="36"/>
    </row>
    <row r="3484" customHeight="1" spans="18:18">
      <c r="R3484" s="36"/>
    </row>
    <row r="3485" customHeight="1" spans="18:18">
      <c r="R3485" s="36"/>
    </row>
    <row r="3486" customHeight="1" spans="18:18">
      <c r="R3486" s="36"/>
    </row>
    <row r="3487" customHeight="1" spans="18:18">
      <c r="R3487" s="36"/>
    </row>
    <row r="3488" customHeight="1" spans="18:18">
      <c r="R3488" s="36"/>
    </row>
    <row r="3489" customHeight="1" spans="18:18">
      <c r="R3489" s="36"/>
    </row>
    <row r="3490" customHeight="1" spans="18:18">
      <c r="R3490" s="36"/>
    </row>
    <row r="3491" customHeight="1" spans="18:18">
      <c r="R3491" s="36"/>
    </row>
    <row r="3492" customHeight="1" spans="18:18">
      <c r="R3492" s="36"/>
    </row>
    <row r="3493" customHeight="1" spans="18:18">
      <c r="R3493" s="36"/>
    </row>
    <row r="3494" customHeight="1" spans="18:18">
      <c r="R3494" s="36"/>
    </row>
    <row r="3495" customHeight="1" spans="18:18">
      <c r="R3495" s="36"/>
    </row>
    <row r="3496" customHeight="1" spans="18:18">
      <c r="R3496" s="36"/>
    </row>
    <row r="3497" customHeight="1" spans="18:18">
      <c r="R3497" s="36"/>
    </row>
    <row r="3498" customHeight="1" spans="18:18">
      <c r="R3498" s="36"/>
    </row>
    <row r="3499" customHeight="1" spans="18:18">
      <c r="R3499" s="36"/>
    </row>
    <row r="3500" customHeight="1" spans="18:18">
      <c r="R3500" s="36"/>
    </row>
    <row r="3501" customHeight="1" spans="18:18">
      <c r="R3501" s="36"/>
    </row>
    <row r="3502" customHeight="1" spans="18:18">
      <c r="R3502" s="36"/>
    </row>
    <row r="3503" customHeight="1" spans="18:18">
      <c r="R3503" s="36"/>
    </row>
    <row r="3504" customHeight="1" spans="18:18">
      <c r="R3504" s="36"/>
    </row>
    <row r="3505" customHeight="1" spans="18:18">
      <c r="R3505" s="36"/>
    </row>
    <row r="3506" customHeight="1" spans="18:18">
      <c r="R3506" s="36"/>
    </row>
    <row r="3507" customHeight="1" spans="18:18">
      <c r="R3507" s="36"/>
    </row>
    <row r="3508" customHeight="1" spans="18:18">
      <c r="R3508" s="36"/>
    </row>
    <row r="3509" customHeight="1" spans="18:18">
      <c r="R3509" s="36"/>
    </row>
    <row r="3510" customHeight="1" spans="18:18">
      <c r="R3510" s="36"/>
    </row>
    <row r="3511" customHeight="1" spans="18:18">
      <c r="R3511" s="36"/>
    </row>
    <row r="3512" customHeight="1" spans="18:18">
      <c r="R3512" s="36"/>
    </row>
    <row r="3513" customHeight="1" spans="18:18">
      <c r="R3513" s="36"/>
    </row>
    <row r="3514" customHeight="1" spans="18:18">
      <c r="R3514" s="36"/>
    </row>
    <row r="3515" customHeight="1" spans="18:18">
      <c r="R3515" s="36"/>
    </row>
    <row r="3516" customHeight="1" spans="18:18">
      <c r="R3516" s="36"/>
    </row>
    <row r="3517" customHeight="1" spans="18:18">
      <c r="R3517" s="36"/>
    </row>
    <row r="3518" customHeight="1" spans="18:18">
      <c r="R3518" s="36"/>
    </row>
    <row r="3519" customHeight="1" spans="18:18">
      <c r="R3519" s="36"/>
    </row>
    <row r="3520" customHeight="1" spans="18:18">
      <c r="R3520" s="36"/>
    </row>
    <row r="3521" customHeight="1" spans="18:18">
      <c r="R3521" s="36"/>
    </row>
    <row r="3522" customHeight="1" spans="18:18">
      <c r="R3522" s="36"/>
    </row>
    <row r="3523" customHeight="1" spans="18:18">
      <c r="R3523" s="36"/>
    </row>
    <row r="3524" customHeight="1" spans="18:18">
      <c r="R3524" s="36"/>
    </row>
    <row r="3525" customHeight="1" spans="18:18">
      <c r="R3525" s="36"/>
    </row>
    <row r="3526" customHeight="1" spans="18:18">
      <c r="R3526" s="36"/>
    </row>
    <row r="3527" customHeight="1" spans="18:18">
      <c r="R3527" s="36"/>
    </row>
    <row r="3528" customHeight="1" spans="18:18">
      <c r="R3528" s="36"/>
    </row>
    <row r="3529" customHeight="1" spans="18:18">
      <c r="R3529" s="36"/>
    </row>
    <row r="3530" customHeight="1" spans="18:18">
      <c r="R3530" s="36"/>
    </row>
    <row r="3531" customHeight="1" spans="18:18">
      <c r="R3531" s="36"/>
    </row>
    <row r="3532" customHeight="1" spans="18:18">
      <c r="R3532" s="36"/>
    </row>
    <row r="3533" customHeight="1" spans="18:18">
      <c r="R3533" s="36"/>
    </row>
    <row r="3534" customHeight="1" spans="18:18">
      <c r="R3534" s="36"/>
    </row>
    <row r="3535" customHeight="1" spans="18:18">
      <c r="R3535" s="36"/>
    </row>
    <row r="3536" customHeight="1" spans="18:18">
      <c r="R3536" s="36"/>
    </row>
    <row r="3537" customHeight="1" spans="18:18">
      <c r="R3537" s="36"/>
    </row>
    <row r="3538" customHeight="1" spans="18:18">
      <c r="R3538" s="36"/>
    </row>
    <row r="3539" customHeight="1" spans="18:18">
      <c r="R3539" s="36"/>
    </row>
    <row r="3540" customHeight="1" spans="18:18">
      <c r="R3540" s="36"/>
    </row>
    <row r="3541" customHeight="1" spans="18:18">
      <c r="R3541" s="36"/>
    </row>
    <row r="3542" customHeight="1" spans="18:18">
      <c r="R3542" s="36"/>
    </row>
    <row r="3543" customHeight="1" spans="18:18">
      <c r="R3543" s="36"/>
    </row>
    <row r="3544" customHeight="1" spans="18:18">
      <c r="R3544" s="36"/>
    </row>
    <row r="3545" customHeight="1" spans="18:18">
      <c r="R3545" s="36"/>
    </row>
    <row r="3546" customHeight="1" spans="18:18">
      <c r="R3546" s="36"/>
    </row>
    <row r="3547" customHeight="1" spans="18:18">
      <c r="R3547" s="36"/>
    </row>
    <row r="3548" customHeight="1" spans="18:18">
      <c r="R3548" s="36"/>
    </row>
    <row r="3549" customHeight="1" spans="18:18">
      <c r="R3549" s="36"/>
    </row>
    <row r="3550" customHeight="1" spans="18:18">
      <c r="R3550" s="36"/>
    </row>
    <row r="3551" customHeight="1" spans="18:18">
      <c r="R3551" s="36"/>
    </row>
    <row r="3552" customHeight="1" spans="18:18">
      <c r="R3552" s="36"/>
    </row>
    <row r="3553" customHeight="1" spans="18:18">
      <c r="R3553" s="36"/>
    </row>
    <row r="3554" customHeight="1" spans="18:18">
      <c r="R3554" s="36"/>
    </row>
    <row r="3555" customHeight="1" spans="18:18">
      <c r="R3555" s="36"/>
    </row>
    <row r="3556" customHeight="1" spans="18:18">
      <c r="R3556" s="36"/>
    </row>
    <row r="3557" customHeight="1" spans="18:18">
      <c r="R3557" s="36"/>
    </row>
    <row r="3558" customHeight="1" spans="18:18">
      <c r="R3558" s="36"/>
    </row>
    <row r="3559" customHeight="1" spans="18:18">
      <c r="R3559" s="36"/>
    </row>
    <row r="3560" customHeight="1" spans="18:18">
      <c r="R3560" s="36"/>
    </row>
    <row r="3561" customHeight="1" spans="18:18">
      <c r="R3561" s="36"/>
    </row>
    <row r="3562" customHeight="1" spans="18:18">
      <c r="R3562" s="36"/>
    </row>
    <row r="3563" customHeight="1" spans="18:18">
      <c r="R3563" s="36"/>
    </row>
    <row r="3564" customHeight="1" spans="18:18">
      <c r="R3564" s="36"/>
    </row>
    <row r="3565" customHeight="1" spans="18:18">
      <c r="R3565" s="36"/>
    </row>
    <row r="3566" customHeight="1" spans="18:18">
      <c r="R3566" s="36"/>
    </row>
    <row r="3567" customHeight="1" spans="18:18">
      <c r="R3567" s="36"/>
    </row>
    <row r="3568" customHeight="1" spans="18:18">
      <c r="R3568" s="36"/>
    </row>
    <row r="3569" customHeight="1" spans="18:18">
      <c r="R3569" s="36"/>
    </row>
    <row r="3570" customHeight="1" spans="18:18">
      <c r="R3570" s="36"/>
    </row>
    <row r="3571" customHeight="1" spans="18:18">
      <c r="R3571" s="36"/>
    </row>
    <row r="3572" customHeight="1" spans="18:18">
      <c r="R3572" s="36"/>
    </row>
    <row r="3573" customHeight="1" spans="18:18">
      <c r="R3573" s="36"/>
    </row>
    <row r="3574" customHeight="1" spans="18:18">
      <c r="R3574" s="36"/>
    </row>
    <row r="3575" customHeight="1" spans="18:18">
      <c r="R3575" s="36"/>
    </row>
    <row r="3576" customHeight="1" spans="18:18">
      <c r="R3576" s="36"/>
    </row>
    <row r="3577" customHeight="1" spans="18:18">
      <c r="R3577" s="36"/>
    </row>
    <row r="3578" customHeight="1" spans="18:18">
      <c r="R3578" s="36"/>
    </row>
    <row r="3579" customHeight="1" spans="18:18">
      <c r="R3579" s="36"/>
    </row>
    <row r="3580" customHeight="1" spans="18:18">
      <c r="R3580" s="36"/>
    </row>
    <row r="3581" customHeight="1" spans="18:18">
      <c r="R3581" s="36"/>
    </row>
    <row r="3582" customHeight="1" spans="18:18">
      <c r="R3582" s="36"/>
    </row>
    <row r="3583" customHeight="1" spans="18:18">
      <c r="R3583" s="36"/>
    </row>
    <row r="3584" customHeight="1" spans="18:18">
      <c r="R3584" s="36"/>
    </row>
    <row r="3585" customHeight="1" spans="18:18">
      <c r="R3585" s="36"/>
    </row>
    <row r="3586" customHeight="1" spans="18:18">
      <c r="R3586" s="36"/>
    </row>
    <row r="3587" customHeight="1" spans="18:18">
      <c r="R3587" s="36"/>
    </row>
    <row r="3588" customHeight="1" spans="18:18">
      <c r="R3588" s="36"/>
    </row>
    <row r="3589" customHeight="1" spans="18:18">
      <c r="R3589" s="36"/>
    </row>
    <row r="3590" customHeight="1" spans="18:18">
      <c r="R3590" s="36"/>
    </row>
    <row r="3591" customHeight="1" spans="18:18">
      <c r="R3591" s="36"/>
    </row>
    <row r="3592" customHeight="1" spans="18:18">
      <c r="R3592" s="36"/>
    </row>
    <row r="3593" customHeight="1" spans="18:18">
      <c r="R3593" s="36"/>
    </row>
    <row r="3594" customHeight="1" spans="18:18">
      <c r="R3594" s="36"/>
    </row>
    <row r="3595" customHeight="1" spans="18:18">
      <c r="R3595" s="36"/>
    </row>
    <row r="3596" customHeight="1" spans="18:18">
      <c r="R3596" s="36"/>
    </row>
    <row r="3597" customHeight="1" spans="18:18">
      <c r="R3597" s="36"/>
    </row>
    <row r="3598" customHeight="1" spans="18:18">
      <c r="R3598" s="36"/>
    </row>
    <row r="3599" customHeight="1" spans="18:18">
      <c r="R3599" s="36"/>
    </row>
    <row r="3600" customHeight="1" spans="18:18">
      <c r="R3600" s="36"/>
    </row>
    <row r="3601" customHeight="1" spans="18:18">
      <c r="R3601" s="36"/>
    </row>
    <row r="3602" customHeight="1" spans="18:18">
      <c r="R3602" s="36"/>
    </row>
    <row r="3603" customHeight="1" spans="18:18">
      <c r="R3603" s="36"/>
    </row>
    <row r="3604" customHeight="1" spans="18:18">
      <c r="R3604" s="36"/>
    </row>
    <row r="3605" customHeight="1" spans="18:18">
      <c r="R3605" s="36"/>
    </row>
    <row r="3606" customHeight="1" spans="18:18">
      <c r="R3606" s="36"/>
    </row>
    <row r="3607" customHeight="1" spans="18:18">
      <c r="R3607" s="36"/>
    </row>
    <row r="3608" customHeight="1" spans="18:18">
      <c r="R3608" s="36"/>
    </row>
    <row r="3609" customHeight="1" spans="18:18">
      <c r="R3609" s="36"/>
    </row>
    <row r="3610" customHeight="1" spans="18:18">
      <c r="R3610" s="36"/>
    </row>
    <row r="3611" customHeight="1" spans="18:18">
      <c r="R3611" s="36"/>
    </row>
    <row r="3612" customHeight="1" spans="18:18">
      <c r="R3612" s="36"/>
    </row>
    <row r="3613" customHeight="1" spans="18:18">
      <c r="R3613" s="36"/>
    </row>
    <row r="3614" customHeight="1" spans="18:18">
      <c r="R3614" s="36"/>
    </row>
    <row r="3615" customHeight="1" spans="18:18">
      <c r="R3615" s="36"/>
    </row>
    <row r="3616" customHeight="1" spans="18:18">
      <c r="R3616" s="36"/>
    </row>
    <row r="3617" customHeight="1" spans="18:18">
      <c r="R3617" s="36"/>
    </row>
    <row r="3618" customHeight="1" spans="18:18">
      <c r="R3618" s="36"/>
    </row>
    <row r="3619" customHeight="1" spans="18:18">
      <c r="R3619" s="36"/>
    </row>
    <row r="3620" customHeight="1" spans="18:18">
      <c r="R3620" s="36"/>
    </row>
    <row r="3621" customHeight="1" spans="18:18">
      <c r="R3621" s="36"/>
    </row>
    <row r="3622" customHeight="1" spans="18:18">
      <c r="R3622" s="36"/>
    </row>
    <row r="3623" customHeight="1" spans="18:18">
      <c r="R3623" s="36"/>
    </row>
    <row r="3624" customHeight="1" spans="18:18">
      <c r="R3624" s="36"/>
    </row>
    <row r="3625" customHeight="1" spans="18:18">
      <c r="R3625" s="36"/>
    </row>
    <row r="3626" customHeight="1" spans="18:18">
      <c r="R3626" s="36"/>
    </row>
    <row r="3627" customHeight="1" spans="18:18">
      <c r="R3627" s="36"/>
    </row>
    <row r="3628" customHeight="1" spans="18:18">
      <c r="R3628" s="36"/>
    </row>
    <row r="3629" customHeight="1" spans="18:18">
      <c r="R3629" s="36"/>
    </row>
    <row r="3630" customHeight="1" spans="18:18">
      <c r="R3630" s="36"/>
    </row>
    <row r="3631" customHeight="1" spans="18:18">
      <c r="R3631" s="36"/>
    </row>
    <row r="3632" customHeight="1" spans="18:18">
      <c r="R3632" s="36"/>
    </row>
    <row r="3633" customHeight="1" spans="18:18">
      <c r="R3633" s="36"/>
    </row>
    <row r="3634" customHeight="1" spans="18:18">
      <c r="R3634" s="36"/>
    </row>
    <row r="3635" customHeight="1" spans="18:18">
      <c r="R3635" s="36"/>
    </row>
    <row r="3636" customHeight="1" spans="18:18">
      <c r="R3636" s="36"/>
    </row>
    <row r="3637" customHeight="1" spans="18:18">
      <c r="R3637" s="36"/>
    </row>
    <row r="3638" customHeight="1" spans="18:18">
      <c r="R3638" s="36"/>
    </row>
    <row r="3639" customHeight="1" spans="18:18">
      <c r="R3639" s="36"/>
    </row>
    <row r="3640" customHeight="1" spans="18:18">
      <c r="R3640" s="36"/>
    </row>
    <row r="3641" customHeight="1" spans="18:18">
      <c r="R3641" s="36"/>
    </row>
    <row r="3642" customHeight="1" spans="18:18">
      <c r="R3642" s="36"/>
    </row>
    <row r="3643" customHeight="1" spans="18:18">
      <c r="R3643" s="36"/>
    </row>
    <row r="3644" customHeight="1" spans="18:18">
      <c r="R3644" s="36"/>
    </row>
    <row r="3645" customHeight="1" spans="18:18">
      <c r="R3645" s="36"/>
    </row>
    <row r="3646" customHeight="1" spans="18:18">
      <c r="R3646" s="36"/>
    </row>
    <row r="3647" customHeight="1" spans="18:18">
      <c r="R3647" s="36"/>
    </row>
    <row r="3648" customHeight="1" spans="18:18">
      <c r="R3648" s="36"/>
    </row>
    <row r="3649" customHeight="1" spans="18:18">
      <c r="R3649" s="36"/>
    </row>
    <row r="3650" customHeight="1" spans="18:18">
      <c r="R3650" s="36"/>
    </row>
    <row r="3651" customHeight="1" spans="18:18">
      <c r="R3651" s="36"/>
    </row>
    <row r="3652" customHeight="1" spans="18:18">
      <c r="R3652" s="36"/>
    </row>
    <row r="3653" customHeight="1" spans="18:18">
      <c r="R3653" s="36"/>
    </row>
    <row r="3654" customHeight="1" spans="18:18">
      <c r="R3654" s="36"/>
    </row>
    <row r="3655" customHeight="1" spans="18:18">
      <c r="R3655" s="36"/>
    </row>
    <row r="3656" customHeight="1" spans="18:18">
      <c r="R3656" s="36"/>
    </row>
    <row r="3657" customHeight="1" spans="18:18">
      <c r="R3657" s="36"/>
    </row>
    <row r="3658" customHeight="1" spans="18:18">
      <c r="R3658" s="36"/>
    </row>
    <row r="3659" customHeight="1" spans="18:18">
      <c r="R3659" s="36"/>
    </row>
    <row r="3660" customHeight="1" spans="18:18">
      <c r="R3660" s="36"/>
    </row>
    <row r="3661" customHeight="1" spans="18:18">
      <c r="R3661" s="36"/>
    </row>
    <row r="3662" customHeight="1" spans="18:18">
      <c r="R3662" s="36"/>
    </row>
    <row r="3663" customHeight="1" spans="18:18">
      <c r="R3663" s="36"/>
    </row>
    <row r="3664" customHeight="1" spans="18:18">
      <c r="R3664" s="36"/>
    </row>
    <row r="3665" customHeight="1" spans="18:18">
      <c r="R3665" s="36"/>
    </row>
    <row r="3666" customHeight="1" spans="18:18">
      <c r="R3666" s="36"/>
    </row>
    <row r="3667" customHeight="1" spans="18:18">
      <c r="R3667" s="36"/>
    </row>
    <row r="3668" customHeight="1" spans="18:18">
      <c r="R3668" s="36"/>
    </row>
    <row r="3669" customHeight="1" spans="18:18">
      <c r="R3669" s="36"/>
    </row>
    <row r="3670" customHeight="1" spans="18:18">
      <c r="R3670" s="36"/>
    </row>
    <row r="3671" customHeight="1" spans="18:18">
      <c r="R3671" s="36"/>
    </row>
    <row r="3672" customHeight="1" spans="18:18">
      <c r="R3672" s="36"/>
    </row>
    <row r="3673" customHeight="1" spans="18:18">
      <c r="R3673" s="36"/>
    </row>
    <row r="3674" customHeight="1" spans="18:18">
      <c r="R3674" s="36"/>
    </row>
    <row r="3675" customHeight="1" spans="18:18">
      <c r="R3675" s="36"/>
    </row>
    <row r="3676" customHeight="1" spans="18:18">
      <c r="R3676" s="36"/>
    </row>
    <row r="3677" customHeight="1" spans="18:18">
      <c r="R3677" s="36"/>
    </row>
    <row r="3678" customHeight="1" spans="18:18">
      <c r="R3678" s="36"/>
    </row>
    <row r="3679" customHeight="1" spans="18:18">
      <c r="R3679" s="36"/>
    </row>
    <row r="3680" customHeight="1" spans="18:18">
      <c r="R3680" s="36"/>
    </row>
    <row r="3681" customHeight="1" spans="18:18">
      <c r="R3681" s="36"/>
    </row>
    <row r="3682" customHeight="1" spans="18:18">
      <c r="R3682" s="36"/>
    </row>
    <row r="3683" customHeight="1" spans="18:18">
      <c r="R3683" s="36"/>
    </row>
    <row r="3684" customHeight="1" spans="18:18">
      <c r="R3684" s="36"/>
    </row>
    <row r="3685" customHeight="1" spans="18:18">
      <c r="R3685" s="36"/>
    </row>
    <row r="3686" customHeight="1" spans="18:18">
      <c r="R3686" s="36"/>
    </row>
    <row r="3687" customHeight="1" spans="18:18">
      <c r="R3687" s="36"/>
    </row>
    <row r="3688" customHeight="1" spans="18:18">
      <c r="R3688" s="36"/>
    </row>
    <row r="3689" customHeight="1" spans="18:18">
      <c r="R3689" s="36"/>
    </row>
    <row r="3690" customHeight="1" spans="18:18">
      <c r="R3690" s="36"/>
    </row>
    <row r="3691" customHeight="1" spans="18:18">
      <c r="R3691" s="36"/>
    </row>
    <row r="3692" customHeight="1" spans="18:18">
      <c r="R3692" s="36"/>
    </row>
    <row r="3693" customHeight="1" spans="18:18">
      <c r="R3693" s="36"/>
    </row>
    <row r="3694" customHeight="1" spans="18:18">
      <c r="R3694" s="36"/>
    </row>
    <row r="3695" customHeight="1" spans="18:18">
      <c r="R3695" s="36"/>
    </row>
    <row r="3696" customHeight="1" spans="18:18">
      <c r="R3696" s="36"/>
    </row>
    <row r="3697" customHeight="1" spans="18:18">
      <c r="R3697" s="36"/>
    </row>
    <row r="3698" customHeight="1" spans="18:18">
      <c r="R3698" s="36"/>
    </row>
    <row r="3699" customHeight="1" spans="18:18">
      <c r="R3699" s="36"/>
    </row>
    <row r="3700" customHeight="1" spans="18:18">
      <c r="R3700" s="36"/>
    </row>
    <row r="3701" customHeight="1" spans="18:18">
      <c r="R3701" s="36"/>
    </row>
    <row r="3702" customHeight="1" spans="18:18">
      <c r="R3702" s="36"/>
    </row>
    <row r="3703" customHeight="1" spans="18:18">
      <c r="R3703" s="36"/>
    </row>
    <row r="3704" customHeight="1" spans="18:18">
      <c r="R3704" s="36"/>
    </row>
    <row r="3705" customHeight="1" spans="18:18">
      <c r="R3705" s="36"/>
    </row>
    <row r="3706" customHeight="1" spans="18:18">
      <c r="R3706" s="36"/>
    </row>
    <row r="3707" customHeight="1" spans="18:18">
      <c r="R3707" s="36"/>
    </row>
    <row r="3708" customHeight="1" spans="18:18">
      <c r="R3708" s="36"/>
    </row>
    <row r="3709" customHeight="1" spans="18:18">
      <c r="R3709" s="36"/>
    </row>
    <row r="3710" customHeight="1" spans="18:18">
      <c r="R3710" s="36"/>
    </row>
    <row r="3711" customHeight="1" spans="18:18">
      <c r="R3711" s="36"/>
    </row>
    <row r="3712" customHeight="1" spans="18:18">
      <c r="R3712" s="36"/>
    </row>
    <row r="3713" customHeight="1" spans="18:18">
      <c r="R3713" s="36"/>
    </row>
    <row r="3714" customHeight="1" spans="18:18">
      <c r="R3714" s="36"/>
    </row>
    <row r="3715" customHeight="1" spans="18:18">
      <c r="R3715" s="36"/>
    </row>
    <row r="3716" customHeight="1" spans="18:18">
      <c r="R3716" s="36"/>
    </row>
    <row r="3717" customHeight="1" spans="18:18">
      <c r="R3717" s="36"/>
    </row>
    <row r="3718" customHeight="1" spans="18:18">
      <c r="R3718" s="36"/>
    </row>
    <row r="3719" customHeight="1" spans="18:18">
      <c r="R3719" s="36"/>
    </row>
    <row r="3720" customHeight="1" spans="18:18">
      <c r="R3720" s="36"/>
    </row>
    <row r="3721" customHeight="1" spans="18:18">
      <c r="R3721" s="36"/>
    </row>
    <row r="3722" customHeight="1" spans="18:18">
      <c r="R3722" s="36"/>
    </row>
    <row r="3723" customHeight="1" spans="18:18">
      <c r="R3723" s="36"/>
    </row>
    <row r="3724" customHeight="1" spans="18:18">
      <c r="R3724" s="36"/>
    </row>
    <row r="3725" customHeight="1" spans="18:18">
      <c r="R3725" s="36"/>
    </row>
    <row r="3726" customHeight="1" spans="18:18">
      <c r="R3726" s="36"/>
    </row>
    <row r="3727" customHeight="1" spans="18:18">
      <c r="R3727" s="36"/>
    </row>
    <row r="3728" customHeight="1" spans="18:18">
      <c r="R3728" s="36"/>
    </row>
    <row r="3729" customHeight="1" spans="18:18">
      <c r="R3729" s="36"/>
    </row>
    <row r="3730" customHeight="1" spans="18:18">
      <c r="R3730" s="36"/>
    </row>
    <row r="3731" customHeight="1" spans="18:18">
      <c r="R3731" s="36"/>
    </row>
    <row r="3732" customHeight="1" spans="18:18">
      <c r="R3732" s="36"/>
    </row>
    <row r="3733" customHeight="1" spans="18:18">
      <c r="R3733" s="36"/>
    </row>
    <row r="3734" customHeight="1" spans="18:18">
      <c r="R3734" s="36"/>
    </row>
    <row r="3735" customHeight="1" spans="18:18">
      <c r="R3735" s="36"/>
    </row>
    <row r="3736" customHeight="1" spans="18:18">
      <c r="R3736" s="36"/>
    </row>
    <row r="3737" customHeight="1" spans="18:18">
      <c r="R3737" s="36"/>
    </row>
    <row r="3738" customHeight="1" spans="18:18">
      <c r="R3738" s="36"/>
    </row>
    <row r="3739" customHeight="1" spans="18:18">
      <c r="R3739" s="36"/>
    </row>
    <row r="3740" customHeight="1" spans="18:18">
      <c r="R3740" s="36"/>
    </row>
    <row r="3741" customHeight="1" spans="18:18">
      <c r="R3741" s="36"/>
    </row>
    <row r="3742" customHeight="1" spans="18:18">
      <c r="R3742" s="36"/>
    </row>
    <row r="3743" customHeight="1" spans="18:18">
      <c r="R3743" s="36"/>
    </row>
    <row r="3744" customHeight="1" spans="18:18">
      <c r="R3744" s="36"/>
    </row>
    <row r="3745" customHeight="1" spans="18:18">
      <c r="R3745" s="36"/>
    </row>
    <row r="3746" customHeight="1" spans="18:18">
      <c r="R3746" s="36"/>
    </row>
    <row r="3747" customHeight="1" spans="18:18">
      <c r="R3747" s="36"/>
    </row>
    <row r="3748" customHeight="1" spans="18:18">
      <c r="R3748" s="36"/>
    </row>
    <row r="3749" customHeight="1" spans="18:18">
      <c r="R3749" s="36"/>
    </row>
    <row r="3750" customHeight="1" spans="18:18">
      <c r="R3750" s="36"/>
    </row>
    <row r="3751" customHeight="1" spans="18:18">
      <c r="R3751" s="36"/>
    </row>
    <row r="3752" customHeight="1" spans="18:18">
      <c r="R3752" s="36"/>
    </row>
    <row r="3753" customHeight="1" spans="18:18">
      <c r="R3753" s="36"/>
    </row>
    <row r="3754" customHeight="1" spans="18:18">
      <c r="R3754" s="36"/>
    </row>
    <row r="3755" customHeight="1" spans="18:18">
      <c r="R3755" s="36"/>
    </row>
    <row r="3756" customHeight="1" spans="18:18">
      <c r="R3756" s="36"/>
    </row>
    <row r="3757" customHeight="1" spans="18:18">
      <c r="R3757" s="36"/>
    </row>
    <row r="3758" customHeight="1" spans="18:18">
      <c r="R3758" s="36"/>
    </row>
    <row r="3759" customHeight="1" spans="18:18">
      <c r="R3759" s="36"/>
    </row>
    <row r="3760" customHeight="1" spans="18:18">
      <c r="R3760" s="36"/>
    </row>
    <row r="3761" customHeight="1" spans="18:18">
      <c r="R3761" s="36"/>
    </row>
    <row r="3762" customHeight="1" spans="18:18">
      <c r="R3762" s="36"/>
    </row>
    <row r="3763" customHeight="1" spans="18:18">
      <c r="R3763" s="36"/>
    </row>
    <row r="3764" customHeight="1" spans="18:18">
      <c r="R3764" s="36"/>
    </row>
    <row r="3765" customHeight="1" spans="18:18">
      <c r="R3765" s="36"/>
    </row>
    <row r="3766" customHeight="1" spans="18:18">
      <c r="R3766" s="36"/>
    </row>
    <row r="3767" customHeight="1" spans="18:18">
      <c r="R3767" s="36"/>
    </row>
    <row r="3768" customHeight="1" spans="18:18">
      <c r="R3768" s="36"/>
    </row>
    <row r="3769" customHeight="1" spans="18:18">
      <c r="R3769" s="36"/>
    </row>
    <row r="3770" customHeight="1" spans="18:18">
      <c r="R3770" s="36"/>
    </row>
    <row r="3771" customHeight="1" spans="18:18">
      <c r="R3771" s="36"/>
    </row>
    <row r="3772" customHeight="1" spans="18:18">
      <c r="R3772" s="36"/>
    </row>
    <row r="3773" customHeight="1" spans="18:18">
      <c r="R3773" s="36"/>
    </row>
    <row r="3774" customHeight="1" spans="18:18">
      <c r="R3774" s="36"/>
    </row>
    <row r="3775" customHeight="1" spans="18:18">
      <c r="R3775" s="36"/>
    </row>
    <row r="3776" customHeight="1" spans="18:18">
      <c r="R3776" s="36"/>
    </row>
    <row r="3777" customHeight="1" spans="18:18">
      <c r="R3777" s="36"/>
    </row>
    <row r="3778" customHeight="1" spans="18:18">
      <c r="R3778" s="36"/>
    </row>
    <row r="3779" customHeight="1" spans="18:18">
      <c r="R3779" s="36"/>
    </row>
    <row r="3780" customHeight="1" spans="18:18">
      <c r="R3780" s="36"/>
    </row>
    <row r="3781" customHeight="1" spans="18:18">
      <c r="R3781" s="36"/>
    </row>
    <row r="3782" customHeight="1" spans="18:18">
      <c r="R3782" s="36"/>
    </row>
    <row r="3783" customHeight="1" spans="18:18">
      <c r="R3783" s="36"/>
    </row>
    <row r="3784" customHeight="1" spans="18:18">
      <c r="R3784" s="36"/>
    </row>
    <row r="3785" customHeight="1" spans="18:18">
      <c r="R3785" s="36"/>
    </row>
    <row r="3786" customHeight="1" spans="18:18">
      <c r="R3786" s="36"/>
    </row>
    <row r="3787" customHeight="1" spans="18:18">
      <c r="R3787" s="36"/>
    </row>
    <row r="3788" customHeight="1" spans="18:18">
      <c r="R3788" s="36"/>
    </row>
    <row r="3789" customHeight="1" spans="18:18">
      <c r="R3789" s="36"/>
    </row>
    <row r="3790" customHeight="1" spans="18:18">
      <c r="R3790" s="36"/>
    </row>
    <row r="3791" customHeight="1" spans="18:18">
      <c r="R3791" s="36"/>
    </row>
    <row r="3792" customHeight="1" spans="18:18">
      <c r="R3792" s="36"/>
    </row>
    <row r="3793" customHeight="1" spans="18:18">
      <c r="R3793" s="36"/>
    </row>
    <row r="3794" customHeight="1" spans="18:18">
      <c r="R3794" s="36"/>
    </row>
    <row r="3795" customHeight="1" spans="18:18">
      <c r="R3795" s="36"/>
    </row>
    <row r="3796" customHeight="1" spans="18:18">
      <c r="R3796" s="36"/>
    </row>
    <row r="3797" customHeight="1" spans="18:18">
      <c r="R3797" s="36"/>
    </row>
    <row r="3798" customHeight="1" spans="18:18">
      <c r="R3798" s="36"/>
    </row>
    <row r="3799" customHeight="1" spans="18:18">
      <c r="R3799" s="36"/>
    </row>
    <row r="3800" customHeight="1" spans="18:18">
      <c r="R3800" s="36"/>
    </row>
    <row r="3801" customHeight="1" spans="18:18">
      <c r="R3801" s="36"/>
    </row>
    <row r="3802" customHeight="1" spans="18:18">
      <c r="R3802" s="36"/>
    </row>
    <row r="3803" customHeight="1" spans="18:18">
      <c r="R3803" s="36"/>
    </row>
    <row r="3804" customHeight="1" spans="18:18">
      <c r="R3804" s="36"/>
    </row>
    <row r="3805" customHeight="1" spans="18:18">
      <c r="R3805" s="36"/>
    </row>
    <row r="3806" customHeight="1" spans="18:18">
      <c r="R3806" s="36"/>
    </row>
    <row r="3807" customHeight="1" spans="18:18">
      <c r="R3807" s="36"/>
    </row>
    <row r="3808" customHeight="1" spans="18:18">
      <c r="R3808" s="36"/>
    </row>
    <row r="3809" customHeight="1" spans="18:18">
      <c r="R3809" s="36"/>
    </row>
    <row r="3810" customHeight="1" spans="18:18">
      <c r="R3810" s="36"/>
    </row>
    <row r="3811" customHeight="1" spans="18:18">
      <c r="R3811" s="36"/>
    </row>
    <row r="3812" customHeight="1" spans="18:18">
      <c r="R3812" s="36"/>
    </row>
    <row r="3813" customHeight="1" spans="18:18">
      <c r="R3813" s="36"/>
    </row>
    <row r="3814" customHeight="1" spans="18:18">
      <c r="R3814" s="36"/>
    </row>
    <row r="3815" customHeight="1" spans="18:18">
      <c r="R3815" s="36"/>
    </row>
    <row r="3816" customHeight="1" spans="18:18">
      <c r="R3816" s="36"/>
    </row>
    <row r="3817" customHeight="1" spans="18:18">
      <c r="R3817" s="36"/>
    </row>
    <row r="3818" customHeight="1" spans="18:18">
      <c r="R3818" s="36"/>
    </row>
    <row r="3819" customHeight="1" spans="18:18">
      <c r="R3819" s="36"/>
    </row>
    <row r="3820" customHeight="1" spans="18:18">
      <c r="R3820" s="36"/>
    </row>
    <row r="3821" customHeight="1" spans="18:18">
      <c r="R3821" s="36"/>
    </row>
    <row r="3822" customHeight="1" spans="18:18">
      <c r="R3822" s="36"/>
    </row>
    <row r="3823" customHeight="1" spans="18:18">
      <c r="R3823" s="36"/>
    </row>
    <row r="3824" customHeight="1" spans="18:18">
      <c r="R3824" s="36"/>
    </row>
    <row r="3825" customHeight="1" spans="18:18">
      <c r="R3825" s="36"/>
    </row>
    <row r="3826" customHeight="1" spans="18:18">
      <c r="R3826" s="36"/>
    </row>
    <row r="3827" customHeight="1" spans="18:18">
      <c r="R3827" s="36"/>
    </row>
    <row r="3828" customHeight="1" spans="18:18">
      <c r="R3828" s="36"/>
    </row>
    <row r="3829" customHeight="1" spans="18:18">
      <c r="R3829" s="36"/>
    </row>
    <row r="3830" customHeight="1" spans="18:18">
      <c r="R3830" s="36"/>
    </row>
    <row r="3831" customHeight="1" spans="18:18">
      <c r="R3831" s="36"/>
    </row>
    <row r="3832" customHeight="1" spans="18:18">
      <c r="R3832" s="36"/>
    </row>
    <row r="3833" customHeight="1" spans="18:18">
      <c r="R3833" s="36"/>
    </row>
    <row r="3834" customHeight="1" spans="18:18">
      <c r="R3834" s="36"/>
    </row>
    <row r="3835" customHeight="1" spans="18:18">
      <c r="R3835" s="36"/>
    </row>
    <row r="3836" customHeight="1" spans="18:18">
      <c r="R3836" s="36"/>
    </row>
    <row r="3837" customHeight="1" spans="18:18">
      <c r="R3837" s="36"/>
    </row>
    <row r="3838" customHeight="1" spans="18:18">
      <c r="R3838" s="36"/>
    </row>
    <row r="3839" customHeight="1" spans="18:18">
      <c r="R3839" s="36"/>
    </row>
    <row r="3840" customHeight="1" spans="18:18">
      <c r="R3840" s="36"/>
    </row>
    <row r="3841" customHeight="1" spans="18:18">
      <c r="R3841" s="36"/>
    </row>
    <row r="3842" customHeight="1" spans="18:18">
      <c r="R3842" s="36"/>
    </row>
    <row r="3843" customHeight="1" spans="18:18">
      <c r="R3843" s="36"/>
    </row>
    <row r="3844" customHeight="1" spans="18:18">
      <c r="R3844" s="36"/>
    </row>
    <row r="3845" customHeight="1" spans="18:18">
      <c r="R3845" s="36"/>
    </row>
    <row r="3846" customHeight="1" spans="18:18">
      <c r="R3846" s="36"/>
    </row>
    <row r="3847" customHeight="1" spans="18:18">
      <c r="R3847" s="36"/>
    </row>
    <row r="3848" customHeight="1" spans="18:18">
      <c r="R3848" s="36"/>
    </row>
    <row r="3849" customHeight="1" spans="18:18">
      <c r="R3849" s="36"/>
    </row>
    <row r="3850" customHeight="1" spans="18:18">
      <c r="R3850" s="36"/>
    </row>
    <row r="3851" customHeight="1" spans="18:18">
      <c r="R3851" s="36"/>
    </row>
    <row r="3852" customHeight="1" spans="18:18">
      <c r="R3852" s="36"/>
    </row>
    <row r="3853" customHeight="1" spans="18:18">
      <c r="R3853" s="36"/>
    </row>
    <row r="3854" customHeight="1" spans="18:18">
      <c r="R3854" s="36"/>
    </row>
    <row r="3855" customHeight="1" spans="18:18">
      <c r="R3855" s="36"/>
    </row>
    <row r="3856" customHeight="1" spans="18:18">
      <c r="R3856" s="36"/>
    </row>
    <row r="3857" customHeight="1" spans="18:18">
      <c r="R3857" s="36"/>
    </row>
    <row r="3858" customHeight="1" spans="18:18">
      <c r="R3858" s="36"/>
    </row>
    <row r="3859" customHeight="1" spans="18:18">
      <c r="R3859" s="36"/>
    </row>
    <row r="3860" customHeight="1" spans="18:18">
      <c r="R3860" s="36"/>
    </row>
    <row r="3861" customHeight="1" spans="18:18">
      <c r="R3861" s="36"/>
    </row>
    <row r="3862" customHeight="1" spans="18:18">
      <c r="R3862" s="36"/>
    </row>
    <row r="3863" customHeight="1" spans="18:18">
      <c r="R3863" s="36"/>
    </row>
    <row r="3864" customHeight="1" spans="18:18">
      <c r="R3864" s="36"/>
    </row>
    <row r="3865" customHeight="1" spans="18:18">
      <c r="R3865" s="36"/>
    </row>
    <row r="3866" customHeight="1" spans="18:18">
      <c r="R3866" s="36"/>
    </row>
    <row r="3867" customHeight="1" spans="18:18">
      <c r="R3867" s="36"/>
    </row>
    <row r="3868" customHeight="1" spans="18:18">
      <c r="R3868" s="36"/>
    </row>
    <row r="3869" customHeight="1" spans="18:18">
      <c r="R3869" s="36"/>
    </row>
    <row r="3870" customHeight="1" spans="18:18">
      <c r="R3870" s="36"/>
    </row>
    <row r="3871" customHeight="1" spans="18:18">
      <c r="R3871" s="36"/>
    </row>
    <row r="3872" customHeight="1" spans="18:18">
      <c r="R3872" s="36"/>
    </row>
    <row r="3873" customHeight="1" spans="18:18">
      <c r="R3873" s="36"/>
    </row>
    <row r="3874" customHeight="1" spans="18:18">
      <c r="R3874" s="36"/>
    </row>
    <row r="3875" customHeight="1" spans="18:18">
      <c r="R3875" s="36"/>
    </row>
    <row r="3876" customHeight="1" spans="18:18">
      <c r="R3876" s="36"/>
    </row>
    <row r="3877" customHeight="1" spans="18:18">
      <c r="R3877" s="36"/>
    </row>
    <row r="3878" customHeight="1" spans="18:18">
      <c r="R3878" s="36"/>
    </row>
    <row r="3879" customHeight="1" spans="18:18">
      <c r="R3879" s="36"/>
    </row>
    <row r="3880" customHeight="1" spans="18:18">
      <c r="R3880" s="36"/>
    </row>
    <row r="3881" customHeight="1" spans="18:18">
      <c r="R3881" s="36"/>
    </row>
    <row r="3882" customHeight="1" spans="18:18">
      <c r="R3882" s="36"/>
    </row>
    <row r="3883" customHeight="1" spans="18:18">
      <c r="R3883" s="36"/>
    </row>
    <row r="3884" customHeight="1" spans="18:18">
      <c r="R3884" s="36"/>
    </row>
    <row r="3885" customHeight="1" spans="18:18">
      <c r="R3885" s="36"/>
    </row>
    <row r="3886" customHeight="1" spans="18:18">
      <c r="R3886" s="36"/>
    </row>
    <row r="3887" customHeight="1" spans="18:18">
      <c r="R3887" s="36"/>
    </row>
    <row r="3888" customHeight="1" spans="18:18">
      <c r="R3888" s="36"/>
    </row>
    <row r="3889" customHeight="1" spans="18:18">
      <c r="R3889" s="36"/>
    </row>
    <row r="3890" customHeight="1" spans="18:18">
      <c r="R3890" s="36"/>
    </row>
    <row r="3891" customHeight="1" spans="18:18">
      <c r="R3891" s="36"/>
    </row>
    <row r="3892" customHeight="1" spans="18:18">
      <c r="R3892" s="36"/>
    </row>
    <row r="3893" customHeight="1" spans="18:18">
      <c r="R3893" s="36"/>
    </row>
    <row r="3894" customHeight="1" spans="18:18">
      <c r="R3894" s="36"/>
    </row>
    <row r="3895" customHeight="1" spans="18:18">
      <c r="R3895" s="36"/>
    </row>
    <row r="3896" customHeight="1" spans="18:18">
      <c r="R3896" s="36"/>
    </row>
    <row r="3897" customHeight="1" spans="18:18">
      <c r="R3897" s="36"/>
    </row>
    <row r="3898" customHeight="1" spans="18:18">
      <c r="R3898" s="36"/>
    </row>
    <row r="3899" customHeight="1" spans="18:18">
      <c r="R3899" s="36"/>
    </row>
    <row r="3900" customHeight="1" spans="18:18">
      <c r="R3900" s="36"/>
    </row>
    <row r="3901" customHeight="1" spans="18:18">
      <c r="R3901" s="36"/>
    </row>
    <row r="3902" customHeight="1" spans="18:18">
      <c r="R3902" s="36"/>
    </row>
    <row r="3903" customHeight="1" spans="18:18">
      <c r="R3903" s="36"/>
    </row>
    <row r="3904" customHeight="1" spans="18:18">
      <c r="R3904" s="36"/>
    </row>
    <row r="3905" customHeight="1" spans="18:18">
      <c r="R3905" s="36"/>
    </row>
    <row r="3906" customHeight="1" spans="18:18">
      <c r="R3906" s="36"/>
    </row>
    <row r="3907" customHeight="1" spans="18:18">
      <c r="R3907" s="36"/>
    </row>
    <row r="3908" customHeight="1" spans="18:18">
      <c r="R3908" s="36"/>
    </row>
    <row r="3909" customHeight="1" spans="18:18">
      <c r="R3909" s="36"/>
    </row>
    <row r="3910" customHeight="1" spans="18:18">
      <c r="R3910" s="36"/>
    </row>
    <row r="3911" customHeight="1" spans="18:18">
      <c r="R3911" s="36"/>
    </row>
    <row r="3912" customHeight="1" spans="18:18">
      <c r="R3912" s="36"/>
    </row>
    <row r="3913" customHeight="1" spans="18:18">
      <c r="R3913" s="36"/>
    </row>
    <row r="3914" customHeight="1" spans="18:18">
      <c r="R3914" s="36"/>
    </row>
    <row r="3915" customHeight="1" spans="18:18">
      <c r="R3915" s="36"/>
    </row>
    <row r="3916" customHeight="1" spans="18:18">
      <c r="R3916" s="36"/>
    </row>
    <row r="3917" customHeight="1" spans="18:18">
      <c r="R3917" s="36"/>
    </row>
    <row r="3918" customHeight="1" spans="18:18">
      <c r="R3918" s="36"/>
    </row>
    <row r="3919" customHeight="1" spans="18:18">
      <c r="R3919" s="36"/>
    </row>
    <row r="3920" customHeight="1" spans="18:18">
      <c r="R3920" s="36"/>
    </row>
    <row r="3921" customHeight="1" spans="18:18">
      <c r="R3921" s="36"/>
    </row>
    <row r="3922" customHeight="1" spans="18:18">
      <c r="R3922" s="36"/>
    </row>
    <row r="3923" customHeight="1" spans="18:18">
      <c r="R3923" s="36"/>
    </row>
    <row r="3924" customHeight="1" spans="18:18">
      <c r="R3924" s="36"/>
    </row>
    <row r="3925" customHeight="1" spans="18:18">
      <c r="R3925" s="36"/>
    </row>
    <row r="3926" customHeight="1" spans="18:18">
      <c r="R3926" s="36"/>
    </row>
    <row r="3927" customHeight="1" spans="18:18">
      <c r="R3927" s="36"/>
    </row>
    <row r="3928" customHeight="1" spans="18:18">
      <c r="R3928" s="36"/>
    </row>
    <row r="3929" customHeight="1" spans="18:18">
      <c r="R3929" s="36"/>
    </row>
    <row r="3930" customHeight="1" spans="18:18">
      <c r="R3930" s="36"/>
    </row>
    <row r="3931" customHeight="1" spans="18:18">
      <c r="R3931" s="36"/>
    </row>
    <row r="3932" customHeight="1" spans="18:18">
      <c r="R3932" s="36"/>
    </row>
    <row r="3933" customHeight="1" spans="18:18">
      <c r="R3933" s="36"/>
    </row>
    <row r="3934" customHeight="1" spans="18:18">
      <c r="R3934" s="36"/>
    </row>
    <row r="3935" customHeight="1" spans="18:18">
      <c r="R3935" s="36"/>
    </row>
    <row r="3936" customHeight="1" spans="18:18">
      <c r="R3936" s="36"/>
    </row>
    <row r="3937" customHeight="1" spans="18:18">
      <c r="R3937" s="36"/>
    </row>
    <row r="3938" customHeight="1" spans="18:18">
      <c r="R3938" s="36"/>
    </row>
    <row r="3939" customHeight="1" spans="18:18">
      <c r="R3939" s="36"/>
    </row>
    <row r="3940" customHeight="1" spans="18:18">
      <c r="R3940" s="36"/>
    </row>
    <row r="3941" customHeight="1" spans="18:18">
      <c r="R3941" s="36"/>
    </row>
    <row r="3942" customHeight="1" spans="18:18">
      <c r="R3942" s="36"/>
    </row>
    <row r="3943" customHeight="1" spans="18:18">
      <c r="R3943" s="36"/>
    </row>
    <row r="3944" customHeight="1" spans="18:18">
      <c r="R3944" s="36"/>
    </row>
    <row r="3945" customHeight="1" spans="18:18">
      <c r="R3945" s="36"/>
    </row>
    <row r="3946" customHeight="1" spans="18:18">
      <c r="R3946" s="36"/>
    </row>
    <row r="3947" customHeight="1" spans="18:18">
      <c r="R3947" s="36"/>
    </row>
    <row r="3948" customHeight="1" spans="18:18">
      <c r="R3948" s="36"/>
    </row>
    <row r="3949" customHeight="1" spans="18:18">
      <c r="R3949" s="36"/>
    </row>
    <row r="3950" customHeight="1" spans="18:18">
      <c r="R3950" s="36"/>
    </row>
    <row r="3951" customHeight="1" spans="18:18">
      <c r="R3951" s="36"/>
    </row>
    <row r="3952" customHeight="1" spans="18:18">
      <c r="R3952" s="36"/>
    </row>
    <row r="3953" customHeight="1" spans="18:18">
      <c r="R3953" s="36"/>
    </row>
    <row r="3954" customHeight="1" spans="18:18">
      <c r="R3954" s="36"/>
    </row>
    <row r="3955" customHeight="1" spans="18:18">
      <c r="R3955" s="36"/>
    </row>
    <row r="3956" customHeight="1" spans="18:18">
      <c r="R3956" s="36"/>
    </row>
    <row r="3957" customHeight="1" spans="18:18">
      <c r="R3957" s="36"/>
    </row>
    <row r="3958" customHeight="1" spans="18:18">
      <c r="R3958" s="36"/>
    </row>
    <row r="3959" customHeight="1" spans="18:18">
      <c r="R3959" s="36"/>
    </row>
    <row r="3960" customHeight="1" spans="18:18">
      <c r="R3960" s="36"/>
    </row>
    <row r="3961" customHeight="1" spans="18:18">
      <c r="R3961" s="36"/>
    </row>
    <row r="3962" customHeight="1" spans="18:18">
      <c r="R3962" s="36"/>
    </row>
    <row r="3963" customHeight="1" spans="18:18">
      <c r="R3963" s="36"/>
    </row>
    <row r="3964" customHeight="1" spans="18:18">
      <c r="R3964" s="36"/>
    </row>
    <row r="3965" customHeight="1" spans="18:18">
      <c r="R3965" s="36"/>
    </row>
    <row r="3966" customHeight="1" spans="18:18">
      <c r="R3966" s="36"/>
    </row>
    <row r="3967" customHeight="1" spans="18:18">
      <c r="R3967" s="36"/>
    </row>
    <row r="3968" customHeight="1" spans="18:18">
      <c r="R3968" s="36"/>
    </row>
    <row r="3969" customHeight="1" spans="18:18">
      <c r="R3969" s="36"/>
    </row>
    <row r="3970" customHeight="1" spans="18:18">
      <c r="R3970" s="36"/>
    </row>
    <row r="3971" customHeight="1" spans="18:18">
      <c r="R3971" s="36"/>
    </row>
    <row r="3972" customHeight="1" spans="18:18">
      <c r="R3972" s="36"/>
    </row>
    <row r="3973" customHeight="1" spans="18:18">
      <c r="R3973" s="36"/>
    </row>
    <row r="3974" customHeight="1" spans="18:18">
      <c r="R3974" s="36"/>
    </row>
    <row r="3975" customHeight="1" spans="18:18">
      <c r="R3975" s="36"/>
    </row>
    <row r="3976" customHeight="1" spans="18:18">
      <c r="R3976" s="36"/>
    </row>
    <row r="3977" customHeight="1" spans="18:18">
      <c r="R3977" s="36"/>
    </row>
    <row r="3978" customHeight="1" spans="18:18">
      <c r="R3978" s="36"/>
    </row>
    <row r="3979" customHeight="1" spans="18:18">
      <c r="R3979" s="36"/>
    </row>
    <row r="3980" customHeight="1" spans="18:18">
      <c r="R3980" s="36"/>
    </row>
    <row r="3981" customHeight="1" spans="18:18">
      <c r="R3981" s="36"/>
    </row>
    <row r="3982" customHeight="1" spans="18:18">
      <c r="R3982" s="36"/>
    </row>
    <row r="3983" customHeight="1" spans="18:18">
      <c r="R3983" s="36"/>
    </row>
    <row r="3984" customHeight="1" spans="18:18">
      <c r="R3984" s="36"/>
    </row>
    <row r="3985" customHeight="1" spans="18:18">
      <c r="R3985" s="36"/>
    </row>
    <row r="3986" customHeight="1" spans="18:18">
      <c r="R3986" s="36"/>
    </row>
    <row r="3987" customHeight="1" spans="18:18">
      <c r="R3987" s="36"/>
    </row>
    <row r="3988" customHeight="1" spans="18:18">
      <c r="R3988" s="36"/>
    </row>
    <row r="3989" customHeight="1" spans="18:18">
      <c r="R3989" s="36"/>
    </row>
    <row r="3990" customHeight="1" spans="18:18">
      <c r="R3990" s="36"/>
    </row>
    <row r="3991" customHeight="1" spans="18:18">
      <c r="R3991" s="36"/>
    </row>
    <row r="3992" customHeight="1" spans="18:18">
      <c r="R3992" s="36"/>
    </row>
    <row r="3993" customHeight="1" spans="18:18">
      <c r="R3993" s="36"/>
    </row>
    <row r="3994" customHeight="1" spans="18:18">
      <c r="R3994" s="36"/>
    </row>
    <row r="3995" customHeight="1" spans="18:18">
      <c r="R3995" s="36"/>
    </row>
    <row r="3996" customHeight="1" spans="18:18">
      <c r="R3996" s="36"/>
    </row>
    <row r="3997" customHeight="1" spans="18:18">
      <c r="R3997" s="36"/>
    </row>
    <row r="3998" customHeight="1" spans="18:18">
      <c r="R3998" s="36"/>
    </row>
    <row r="3999" customHeight="1" spans="18:18">
      <c r="R3999" s="36"/>
    </row>
    <row r="4000" customHeight="1" spans="18:18">
      <c r="R4000" s="36"/>
    </row>
    <row r="4001" customHeight="1" spans="18:18">
      <c r="R4001" s="36"/>
    </row>
    <row r="4002" customHeight="1" spans="18:18">
      <c r="R4002" s="36"/>
    </row>
    <row r="4003" customHeight="1" spans="18:18">
      <c r="R4003" s="36"/>
    </row>
    <row r="4004" customHeight="1" spans="18:18">
      <c r="R4004" s="36"/>
    </row>
    <row r="4005" customHeight="1" spans="18:18">
      <c r="R4005" s="36"/>
    </row>
    <row r="4006" customHeight="1" spans="18:18">
      <c r="R4006" s="36"/>
    </row>
    <row r="4007" customHeight="1" spans="18:18">
      <c r="R4007" s="36"/>
    </row>
    <row r="4008" customHeight="1" spans="18:18">
      <c r="R4008" s="36"/>
    </row>
    <row r="4009" customHeight="1" spans="18:18">
      <c r="R4009" s="36"/>
    </row>
    <row r="4010" customHeight="1" spans="18:18">
      <c r="R4010" s="36"/>
    </row>
    <row r="4011" customHeight="1" spans="18:18">
      <c r="R4011" s="36"/>
    </row>
    <row r="4012" customHeight="1" spans="18:18">
      <c r="R4012" s="36"/>
    </row>
    <row r="4013" customHeight="1" spans="18:18">
      <c r="R4013" s="36"/>
    </row>
    <row r="4014" customHeight="1" spans="18:18">
      <c r="R4014" s="36"/>
    </row>
    <row r="4015" customHeight="1" spans="18:18">
      <c r="R4015" s="36"/>
    </row>
    <row r="4016" customHeight="1" spans="18:18">
      <c r="R4016" s="36"/>
    </row>
    <row r="4017" customHeight="1" spans="18:18">
      <c r="R4017" s="36"/>
    </row>
    <row r="4018" customHeight="1" spans="18:18">
      <c r="R4018" s="36"/>
    </row>
    <row r="4019" customHeight="1" spans="18:18">
      <c r="R4019" s="36"/>
    </row>
    <row r="4020" customHeight="1" spans="18:18">
      <c r="R4020" s="36"/>
    </row>
    <row r="4021" customHeight="1" spans="18:18">
      <c r="R4021" s="36"/>
    </row>
    <row r="4022" customHeight="1" spans="18:18">
      <c r="R4022" s="36"/>
    </row>
    <row r="4023" customHeight="1" spans="18:18">
      <c r="R4023" s="36"/>
    </row>
    <row r="4024" customHeight="1" spans="18:18">
      <c r="R4024" s="36"/>
    </row>
    <row r="4025" customHeight="1" spans="18:18">
      <c r="R4025" s="36"/>
    </row>
    <row r="4026" customHeight="1" spans="18:18">
      <c r="R4026" s="36"/>
    </row>
    <row r="4027" customHeight="1" spans="18:18">
      <c r="R4027" s="36"/>
    </row>
    <row r="4028" customHeight="1" spans="18:18">
      <c r="R4028" s="36"/>
    </row>
    <row r="4029" customHeight="1" spans="18:18">
      <c r="R4029" s="36"/>
    </row>
    <row r="4030" customHeight="1" spans="18:18">
      <c r="R4030" s="36"/>
    </row>
    <row r="4031" customHeight="1" spans="18:18">
      <c r="R4031" s="36"/>
    </row>
    <row r="4032" customHeight="1" spans="18:18">
      <c r="R4032" s="36"/>
    </row>
    <row r="4033" customHeight="1" spans="18:18">
      <c r="R4033" s="36"/>
    </row>
    <row r="4034" customHeight="1" spans="18:18">
      <c r="R4034" s="36"/>
    </row>
    <row r="4035" customHeight="1" spans="18:18">
      <c r="R4035" s="36"/>
    </row>
    <row r="4036" customHeight="1" spans="18:18">
      <c r="R4036" s="36"/>
    </row>
    <row r="4037" customHeight="1" spans="18:18">
      <c r="R4037" s="36"/>
    </row>
    <row r="4038" customHeight="1" spans="18:18">
      <c r="R4038" s="36"/>
    </row>
    <row r="4039" customHeight="1" spans="18:18">
      <c r="R4039" s="36"/>
    </row>
    <row r="4040" customHeight="1" spans="18:18">
      <c r="R4040" s="36"/>
    </row>
    <row r="4041" customHeight="1" spans="18:18">
      <c r="R4041" s="36"/>
    </row>
    <row r="4042" customHeight="1" spans="18:18">
      <c r="R4042" s="36"/>
    </row>
    <row r="4043" customHeight="1" spans="18:18">
      <c r="R4043" s="36"/>
    </row>
    <row r="4044" customHeight="1" spans="18:18">
      <c r="R4044" s="36"/>
    </row>
    <row r="4045" customHeight="1" spans="18:18">
      <c r="R4045" s="36"/>
    </row>
    <row r="4046" customHeight="1" spans="18:18">
      <c r="R4046" s="36"/>
    </row>
    <row r="4047" customHeight="1" spans="18:18">
      <c r="R4047" s="36"/>
    </row>
    <row r="4048" customHeight="1" spans="18:18">
      <c r="R4048" s="36"/>
    </row>
    <row r="4049" customHeight="1" spans="18:18">
      <c r="R4049" s="36"/>
    </row>
    <row r="4050" customHeight="1" spans="18:18">
      <c r="R4050" s="36"/>
    </row>
    <row r="4051" customHeight="1" spans="18:18">
      <c r="R4051" s="36"/>
    </row>
    <row r="4052" customHeight="1" spans="18:18">
      <c r="R4052" s="36"/>
    </row>
    <row r="4053" customHeight="1" spans="18:18">
      <c r="R4053" s="36"/>
    </row>
    <row r="4054" customHeight="1" spans="18:18">
      <c r="R4054" s="36"/>
    </row>
    <row r="4055" customHeight="1" spans="18:18">
      <c r="R4055" s="36"/>
    </row>
    <row r="4056" customHeight="1" spans="18:18">
      <c r="R4056" s="36"/>
    </row>
    <row r="4057" customHeight="1" spans="18:18">
      <c r="R4057" s="36"/>
    </row>
    <row r="4058" customHeight="1" spans="18:18">
      <c r="R4058" s="36"/>
    </row>
    <row r="4059" customHeight="1" spans="18:18">
      <c r="R4059" s="36"/>
    </row>
    <row r="4060" customHeight="1" spans="18:18">
      <c r="R4060" s="36"/>
    </row>
    <row r="4061" customHeight="1" spans="18:18">
      <c r="R4061" s="36"/>
    </row>
    <row r="4062" customHeight="1" spans="18:18">
      <c r="R4062" s="36"/>
    </row>
    <row r="4063" customHeight="1" spans="18:18">
      <c r="R4063" s="36"/>
    </row>
    <row r="4064" customHeight="1" spans="18:18">
      <c r="R4064" s="36"/>
    </row>
    <row r="4065" customHeight="1" spans="18:18">
      <c r="R4065" s="36"/>
    </row>
    <row r="4066" customHeight="1" spans="18:18">
      <c r="R4066" s="36"/>
    </row>
    <row r="4067" customHeight="1" spans="18:18">
      <c r="R4067" s="36"/>
    </row>
    <row r="4068" customHeight="1" spans="18:18">
      <c r="R4068" s="36"/>
    </row>
    <row r="4069" customHeight="1" spans="18:18">
      <c r="R4069" s="36"/>
    </row>
    <row r="4070" customHeight="1" spans="18:18">
      <c r="R4070" s="36"/>
    </row>
    <row r="4071" customHeight="1" spans="18:18">
      <c r="R4071" s="36"/>
    </row>
    <row r="4072" customHeight="1" spans="18:18">
      <c r="R4072" s="36"/>
    </row>
    <row r="4073" customHeight="1" spans="18:18">
      <c r="R4073" s="36"/>
    </row>
    <row r="4074" customHeight="1" spans="18:18">
      <c r="R4074" s="36"/>
    </row>
    <row r="4075" customHeight="1" spans="18:18">
      <c r="R4075" s="36"/>
    </row>
    <row r="4076" customHeight="1" spans="18:18">
      <c r="R4076" s="36"/>
    </row>
    <row r="4077" customHeight="1" spans="18:18">
      <c r="R4077" s="36"/>
    </row>
    <row r="4078" customHeight="1" spans="18:18">
      <c r="R4078" s="36"/>
    </row>
    <row r="4079" customHeight="1" spans="18:18">
      <c r="R4079" s="36"/>
    </row>
    <row r="4080" customHeight="1" spans="18:18">
      <c r="R4080" s="36"/>
    </row>
    <row r="4081" customHeight="1" spans="18:18">
      <c r="R4081" s="36"/>
    </row>
    <row r="4082" customHeight="1" spans="18:18">
      <c r="R4082" s="36"/>
    </row>
    <row r="4083" customHeight="1" spans="18:18">
      <c r="R4083" s="36"/>
    </row>
    <row r="4084" customHeight="1" spans="18:18">
      <c r="R4084" s="36"/>
    </row>
    <row r="4085" customHeight="1" spans="18:18">
      <c r="R4085" s="36"/>
    </row>
    <row r="4086" customHeight="1" spans="18:18">
      <c r="R4086" s="36"/>
    </row>
    <row r="4087" customHeight="1" spans="18:18">
      <c r="R4087" s="36"/>
    </row>
    <row r="4088" customHeight="1" spans="18:18">
      <c r="R4088" s="36"/>
    </row>
    <row r="4089" customHeight="1" spans="18:18">
      <c r="R4089" s="36"/>
    </row>
    <row r="4090" customHeight="1" spans="18:18">
      <c r="R4090" s="36"/>
    </row>
    <row r="4091" customHeight="1" spans="18:18">
      <c r="R4091" s="36"/>
    </row>
    <row r="4092" customHeight="1" spans="18:18">
      <c r="R4092" s="36"/>
    </row>
    <row r="4093" customHeight="1" spans="18:18">
      <c r="R4093" s="36"/>
    </row>
    <row r="4094" customHeight="1" spans="18:18">
      <c r="R4094" s="36"/>
    </row>
    <row r="4095" customHeight="1" spans="18:18">
      <c r="R4095" s="36"/>
    </row>
    <row r="4096" customHeight="1" spans="18:18">
      <c r="R4096" s="36"/>
    </row>
    <row r="4097" customHeight="1" spans="18:18">
      <c r="R4097" s="36"/>
    </row>
    <row r="4098" customHeight="1" spans="18:18">
      <c r="R4098" s="36"/>
    </row>
    <row r="4099" customHeight="1" spans="18:18">
      <c r="R4099" s="36"/>
    </row>
    <row r="4100" customHeight="1" spans="18:18">
      <c r="R4100" s="36"/>
    </row>
    <row r="4101" customHeight="1" spans="18:18">
      <c r="R4101" s="36"/>
    </row>
    <row r="4102" customHeight="1" spans="18:18">
      <c r="R4102" s="36"/>
    </row>
    <row r="4103" customHeight="1" spans="18:18">
      <c r="R4103" s="36"/>
    </row>
    <row r="4104" customHeight="1" spans="18:18">
      <c r="R4104" s="36"/>
    </row>
    <row r="4105" customHeight="1" spans="18:18">
      <c r="R4105" s="36"/>
    </row>
    <row r="4106" customHeight="1" spans="18:18">
      <c r="R4106" s="36"/>
    </row>
    <row r="4107" customHeight="1" spans="18:18">
      <c r="R4107" s="36"/>
    </row>
    <row r="4108" customHeight="1" spans="18:18">
      <c r="R4108" s="36"/>
    </row>
    <row r="4109" customHeight="1" spans="18:18">
      <c r="R4109" s="36"/>
    </row>
    <row r="4110" customHeight="1" spans="18:18">
      <c r="R4110" s="36"/>
    </row>
    <row r="4111" customHeight="1" spans="18:18">
      <c r="R4111" s="36"/>
    </row>
    <row r="4112" customHeight="1" spans="18:18">
      <c r="R4112" s="36"/>
    </row>
    <row r="4113" customHeight="1" spans="18:18">
      <c r="R4113" s="36"/>
    </row>
    <row r="4114" customHeight="1" spans="18:18">
      <c r="R4114" s="36"/>
    </row>
    <row r="4115" customHeight="1" spans="18:18">
      <c r="R4115" s="36"/>
    </row>
    <row r="4116" customHeight="1" spans="18:18">
      <c r="R4116" s="36"/>
    </row>
    <row r="4117" customHeight="1" spans="18:18">
      <c r="R4117" s="36"/>
    </row>
    <row r="4118" customHeight="1" spans="18:18">
      <c r="R4118" s="36"/>
    </row>
    <row r="4119" customHeight="1" spans="18:18">
      <c r="R4119" s="36"/>
    </row>
    <row r="4120" customHeight="1" spans="18:18">
      <c r="R4120" s="36"/>
    </row>
    <row r="4121" customHeight="1" spans="18:18">
      <c r="R4121" s="36"/>
    </row>
    <row r="4122" customHeight="1" spans="18:18">
      <c r="R4122" s="36"/>
    </row>
    <row r="4123" customHeight="1" spans="18:18">
      <c r="R4123" s="36"/>
    </row>
    <row r="4124" customHeight="1" spans="18:18">
      <c r="R4124" s="36"/>
    </row>
    <row r="4125" customHeight="1" spans="18:18">
      <c r="R4125" s="36"/>
    </row>
    <row r="4126" customHeight="1" spans="18:18">
      <c r="R4126" s="36"/>
    </row>
    <row r="4127" customHeight="1" spans="18:18">
      <c r="R4127" s="36"/>
    </row>
    <row r="4128" customHeight="1" spans="18:18">
      <c r="R4128" s="36"/>
    </row>
    <row r="4129" customHeight="1" spans="18:18">
      <c r="R4129" s="36"/>
    </row>
    <row r="4130" customHeight="1" spans="18:18">
      <c r="R4130" s="36"/>
    </row>
    <row r="4131" customHeight="1" spans="18:18">
      <c r="R4131" s="36"/>
    </row>
    <row r="4132" customHeight="1" spans="18:18">
      <c r="R4132" s="36"/>
    </row>
    <row r="4133" customHeight="1" spans="18:18">
      <c r="R4133" s="36"/>
    </row>
    <row r="4134" customHeight="1" spans="18:18">
      <c r="R4134" s="36"/>
    </row>
    <row r="4135" customHeight="1" spans="18:18">
      <c r="R4135" s="36"/>
    </row>
    <row r="4136" customHeight="1" spans="18:18">
      <c r="R4136" s="36"/>
    </row>
    <row r="4137" customHeight="1" spans="18:18">
      <c r="R4137" s="36"/>
    </row>
    <row r="4138" customHeight="1" spans="18:18">
      <c r="R4138" s="36"/>
    </row>
    <row r="4139" customHeight="1" spans="18:18">
      <c r="R4139" s="36"/>
    </row>
    <row r="4140" customHeight="1" spans="18:18">
      <c r="R4140" s="36"/>
    </row>
    <row r="4141" customHeight="1" spans="18:18">
      <c r="R4141" s="36"/>
    </row>
    <row r="4142" customHeight="1" spans="18:18">
      <c r="R4142" s="36"/>
    </row>
    <row r="4143" customHeight="1" spans="18:18">
      <c r="R4143" s="36"/>
    </row>
    <row r="4144" customHeight="1" spans="18:18">
      <c r="R4144" s="36"/>
    </row>
    <row r="4145" customHeight="1" spans="18:18">
      <c r="R4145" s="36"/>
    </row>
    <row r="4146" customHeight="1" spans="18:18">
      <c r="R4146" s="36"/>
    </row>
    <row r="4147" customHeight="1" spans="18:18">
      <c r="R4147" s="36"/>
    </row>
    <row r="4148" customHeight="1" spans="18:18">
      <c r="R4148" s="36"/>
    </row>
    <row r="4149" customHeight="1" spans="18:18">
      <c r="R4149" s="36"/>
    </row>
    <row r="4150" customHeight="1" spans="18:18">
      <c r="R4150" s="36"/>
    </row>
    <row r="4151" customHeight="1" spans="18:18">
      <c r="R4151" s="36"/>
    </row>
    <row r="4152" customHeight="1" spans="18:18">
      <c r="R4152" s="36"/>
    </row>
    <row r="4153" customHeight="1" spans="18:18">
      <c r="R4153" s="36"/>
    </row>
    <row r="4154" customHeight="1" spans="18:18">
      <c r="R4154" s="36"/>
    </row>
    <row r="4155" customHeight="1" spans="18:18">
      <c r="R4155" s="36"/>
    </row>
    <row r="4156" customHeight="1" spans="18:18">
      <c r="R4156" s="36"/>
    </row>
    <row r="4157" customHeight="1" spans="18:18">
      <c r="R4157" s="36"/>
    </row>
    <row r="4158" customHeight="1" spans="18:18">
      <c r="R4158" s="36"/>
    </row>
    <row r="4159" customHeight="1" spans="18:18">
      <c r="R4159" s="36"/>
    </row>
    <row r="4160" customHeight="1" spans="18:18">
      <c r="R4160" s="36"/>
    </row>
    <row r="4161" customHeight="1" spans="18:18">
      <c r="R4161" s="36"/>
    </row>
    <row r="4162" customHeight="1" spans="18:18">
      <c r="R4162" s="36"/>
    </row>
    <row r="4163" customHeight="1" spans="18:18">
      <c r="R4163" s="36"/>
    </row>
    <row r="4164" customHeight="1" spans="18:18">
      <c r="R4164" s="36"/>
    </row>
    <row r="4165" customHeight="1" spans="18:18">
      <c r="R4165" s="36"/>
    </row>
    <row r="4166" customHeight="1" spans="18:18">
      <c r="R4166" s="36"/>
    </row>
    <row r="4167" customHeight="1" spans="18:18">
      <c r="R4167" s="36"/>
    </row>
    <row r="4168" customHeight="1" spans="18:18">
      <c r="R4168" s="36"/>
    </row>
    <row r="4169" customHeight="1" spans="18:18">
      <c r="R4169" s="36"/>
    </row>
    <row r="4170" customHeight="1" spans="18:18">
      <c r="R4170" s="36"/>
    </row>
    <row r="4171" customHeight="1" spans="18:18">
      <c r="R4171" s="36"/>
    </row>
    <row r="4172" customHeight="1" spans="18:18">
      <c r="R4172" s="36"/>
    </row>
    <row r="4173" customHeight="1" spans="18:18">
      <c r="R4173" s="36"/>
    </row>
    <row r="4174" customHeight="1" spans="18:18">
      <c r="R4174" s="36"/>
    </row>
    <row r="4175" customHeight="1" spans="18:18">
      <c r="R4175" s="36"/>
    </row>
    <row r="4176" customHeight="1" spans="18:18">
      <c r="R4176" s="36"/>
    </row>
    <row r="4177" customHeight="1" spans="18:18">
      <c r="R4177" s="36"/>
    </row>
    <row r="4178" customHeight="1" spans="18:18">
      <c r="R4178" s="36"/>
    </row>
    <row r="4179" customHeight="1" spans="18:18">
      <c r="R4179" s="36"/>
    </row>
    <row r="4180" customHeight="1" spans="18:18">
      <c r="R4180" s="36"/>
    </row>
    <row r="4181" customHeight="1" spans="18:18">
      <c r="R4181" s="36"/>
    </row>
    <row r="4182" customHeight="1" spans="18:18">
      <c r="R4182" s="36"/>
    </row>
    <row r="4183" customHeight="1" spans="18:18">
      <c r="R4183" s="36"/>
    </row>
    <row r="4184" customHeight="1" spans="18:18">
      <c r="R4184" s="36"/>
    </row>
    <row r="4185" customHeight="1" spans="18:18">
      <c r="R4185" s="36"/>
    </row>
    <row r="4186" customHeight="1" spans="18:18">
      <c r="R4186" s="36"/>
    </row>
    <row r="4187" customHeight="1" spans="18:18">
      <c r="R4187" s="36"/>
    </row>
    <row r="4188" customHeight="1" spans="18:18">
      <c r="R4188" s="36"/>
    </row>
    <row r="4189" customHeight="1" spans="18:18">
      <c r="R4189" s="36"/>
    </row>
    <row r="4190" customHeight="1" spans="18:18">
      <c r="R4190" s="36"/>
    </row>
    <row r="4191" customHeight="1" spans="18:18">
      <c r="R4191" s="36"/>
    </row>
    <row r="4192" customHeight="1" spans="18:18">
      <c r="R4192" s="36"/>
    </row>
    <row r="4193" customHeight="1" spans="18:18">
      <c r="R4193" s="36"/>
    </row>
    <row r="4194" customHeight="1" spans="18:18">
      <c r="R4194" s="36"/>
    </row>
    <row r="4195" customHeight="1" spans="18:18">
      <c r="R4195" s="36"/>
    </row>
    <row r="4196" customHeight="1" spans="18:18">
      <c r="R4196" s="36"/>
    </row>
    <row r="4197" customHeight="1" spans="18:18">
      <c r="R4197" s="36"/>
    </row>
    <row r="4198" customHeight="1" spans="18:18">
      <c r="R4198" s="36"/>
    </row>
    <row r="4199" customHeight="1" spans="18:18">
      <c r="R4199" s="36"/>
    </row>
    <row r="4200" customHeight="1" spans="18:18">
      <c r="R4200" s="36"/>
    </row>
    <row r="4201" customHeight="1" spans="18:18">
      <c r="R4201" s="36"/>
    </row>
    <row r="4202" customHeight="1" spans="18:18">
      <c r="R4202" s="36"/>
    </row>
    <row r="4203" customHeight="1" spans="18:18">
      <c r="R4203" s="36"/>
    </row>
    <row r="4204" customHeight="1" spans="18:18">
      <c r="R4204" s="36"/>
    </row>
    <row r="4205" customHeight="1" spans="18:18">
      <c r="R4205" s="36"/>
    </row>
    <row r="4206" customHeight="1" spans="18:18">
      <c r="R4206" s="36"/>
    </row>
    <row r="4207" customHeight="1" spans="18:18">
      <c r="R4207" s="36"/>
    </row>
    <row r="4208" customHeight="1" spans="18:18">
      <c r="R4208" s="36"/>
    </row>
    <row r="4209" customHeight="1" spans="18:18">
      <c r="R4209" s="36"/>
    </row>
    <row r="4210" customHeight="1" spans="18:18">
      <c r="R4210" s="36"/>
    </row>
    <row r="4211" customHeight="1" spans="18:18">
      <c r="R4211" s="36"/>
    </row>
    <row r="4212" customHeight="1" spans="18:18">
      <c r="R4212" s="36"/>
    </row>
    <row r="4213" customHeight="1" spans="18:18">
      <c r="R4213" s="36"/>
    </row>
    <row r="4214" customHeight="1" spans="18:18">
      <c r="R4214" s="36"/>
    </row>
    <row r="4215" customHeight="1" spans="18:18">
      <c r="R4215" s="36"/>
    </row>
    <row r="4216" customHeight="1" spans="18:18">
      <c r="R4216" s="36"/>
    </row>
    <row r="4217" customHeight="1" spans="18:18">
      <c r="R4217" s="36"/>
    </row>
    <row r="4218" customHeight="1" spans="18:18">
      <c r="R4218" s="36"/>
    </row>
    <row r="4219" customHeight="1" spans="18:18">
      <c r="R4219" s="36"/>
    </row>
    <row r="4220" customHeight="1" spans="18:18">
      <c r="R4220" s="36"/>
    </row>
    <row r="4221" customHeight="1" spans="18:18">
      <c r="R4221" s="36"/>
    </row>
    <row r="4222" customHeight="1" spans="18:18">
      <c r="R4222" s="36"/>
    </row>
    <row r="4223" customHeight="1" spans="18:18">
      <c r="R4223" s="36"/>
    </row>
    <row r="4224" customHeight="1" spans="18:18">
      <c r="R4224" s="36"/>
    </row>
    <row r="4225" customHeight="1" spans="18:18">
      <c r="R4225" s="36"/>
    </row>
    <row r="4226" customHeight="1" spans="18:18">
      <c r="R4226" s="36"/>
    </row>
    <row r="4227" customHeight="1" spans="18:18">
      <c r="R4227" s="36"/>
    </row>
    <row r="4228" customHeight="1" spans="18:18">
      <c r="R4228" s="36"/>
    </row>
    <row r="4229" customHeight="1" spans="18:18">
      <c r="R4229" s="36"/>
    </row>
    <row r="4230" customHeight="1" spans="18:18">
      <c r="R4230" s="36"/>
    </row>
    <row r="4231" customHeight="1" spans="18:18">
      <c r="R4231" s="36"/>
    </row>
    <row r="4232" customHeight="1" spans="18:18">
      <c r="R4232" s="36"/>
    </row>
    <row r="4233" customHeight="1" spans="18:18">
      <c r="R4233" s="36"/>
    </row>
    <row r="4234" customHeight="1" spans="18:18">
      <c r="R4234" s="36"/>
    </row>
    <row r="4235" customHeight="1" spans="18:18">
      <c r="R4235" s="36"/>
    </row>
    <row r="4236" customHeight="1" spans="18:18">
      <c r="R4236" s="36"/>
    </row>
    <row r="4237" customHeight="1" spans="18:18">
      <c r="R4237" s="36"/>
    </row>
    <row r="4238" customHeight="1" spans="18:18">
      <c r="R4238" s="36"/>
    </row>
    <row r="4239" customHeight="1" spans="18:18">
      <c r="R4239" s="36"/>
    </row>
    <row r="4240" customHeight="1" spans="18:18">
      <c r="R4240" s="36"/>
    </row>
    <row r="4241" customHeight="1" spans="18:18">
      <c r="R4241" s="36"/>
    </row>
    <row r="4242" customHeight="1" spans="18:18">
      <c r="R4242" s="36"/>
    </row>
    <row r="4243" customHeight="1" spans="18:18">
      <c r="R4243" s="36"/>
    </row>
    <row r="4244" customHeight="1" spans="18:18">
      <c r="R4244" s="36"/>
    </row>
    <row r="4245" customHeight="1" spans="18:18">
      <c r="R4245" s="36"/>
    </row>
    <row r="4246" customHeight="1" spans="18:18">
      <c r="R4246" s="36"/>
    </row>
    <row r="4247" customHeight="1" spans="18:18">
      <c r="R4247" s="36"/>
    </row>
    <row r="4248" customHeight="1" spans="18:18">
      <c r="R4248" s="36"/>
    </row>
    <row r="4249" customHeight="1" spans="18:18">
      <c r="R4249" s="36"/>
    </row>
    <row r="4250" customHeight="1" spans="18:18">
      <c r="R4250" s="36"/>
    </row>
    <row r="4251" customHeight="1" spans="18:18">
      <c r="R4251" s="36"/>
    </row>
    <row r="4252" customHeight="1" spans="18:18">
      <c r="R4252" s="36"/>
    </row>
    <row r="4253" customHeight="1" spans="18:18">
      <c r="R4253" s="36"/>
    </row>
    <row r="4254" customHeight="1" spans="18:18">
      <c r="R4254" s="36"/>
    </row>
    <row r="4255" customHeight="1" spans="18:18">
      <c r="R4255" s="36"/>
    </row>
    <row r="4256" customHeight="1" spans="18:18">
      <c r="R4256" s="36"/>
    </row>
    <row r="4257" customHeight="1" spans="18:18">
      <c r="R4257" s="36"/>
    </row>
    <row r="4258" customHeight="1" spans="18:18">
      <c r="R4258" s="36"/>
    </row>
    <row r="4259" customHeight="1" spans="18:18">
      <c r="R4259" s="36"/>
    </row>
    <row r="4260" customHeight="1" spans="18:18">
      <c r="R4260" s="36"/>
    </row>
    <row r="4261" customHeight="1" spans="18:18">
      <c r="R4261" s="36"/>
    </row>
    <row r="4262" customHeight="1" spans="18:18">
      <c r="R4262" s="36"/>
    </row>
    <row r="4263" customHeight="1" spans="18:18">
      <c r="R4263" s="36"/>
    </row>
    <row r="4264" customHeight="1" spans="18:18">
      <c r="R4264" s="36"/>
    </row>
    <row r="4265" customHeight="1" spans="18:18">
      <c r="R4265" s="36"/>
    </row>
    <row r="4266" customHeight="1" spans="18:18">
      <c r="R4266" s="36"/>
    </row>
    <row r="4267" customHeight="1" spans="18:18">
      <c r="R4267" s="36"/>
    </row>
    <row r="4268" customHeight="1" spans="18:18">
      <c r="R4268" s="36"/>
    </row>
    <row r="4269" customHeight="1" spans="18:18">
      <c r="R4269" s="36"/>
    </row>
    <row r="4270" customHeight="1" spans="18:18">
      <c r="R4270" s="36"/>
    </row>
    <row r="4271" customHeight="1" spans="18:18">
      <c r="R4271" s="36"/>
    </row>
    <row r="4272" customHeight="1" spans="18:18">
      <c r="R4272" s="36"/>
    </row>
    <row r="4273" customHeight="1" spans="18:18">
      <c r="R4273" s="36"/>
    </row>
    <row r="4274" customHeight="1" spans="18:18">
      <c r="R4274" s="36"/>
    </row>
    <row r="4275" customHeight="1" spans="18:18">
      <c r="R4275" s="36"/>
    </row>
    <row r="4276" customHeight="1" spans="18:18">
      <c r="R4276" s="36"/>
    </row>
    <row r="4277" customHeight="1" spans="18:18">
      <c r="R4277" s="36"/>
    </row>
    <row r="4278" customHeight="1" spans="18:18">
      <c r="R4278" s="36"/>
    </row>
    <row r="4279" customHeight="1" spans="18:18">
      <c r="R4279" s="36"/>
    </row>
    <row r="4280" customHeight="1" spans="18:18">
      <c r="R4280" s="36"/>
    </row>
    <row r="4281" customHeight="1" spans="18:18">
      <c r="R4281" s="36"/>
    </row>
    <row r="4282" customHeight="1" spans="18:18">
      <c r="R4282" s="36"/>
    </row>
    <row r="4283" customHeight="1" spans="18:18">
      <c r="R4283" s="36"/>
    </row>
    <row r="4284" customHeight="1" spans="18:18">
      <c r="R4284" s="36"/>
    </row>
    <row r="4285" customHeight="1" spans="18:18">
      <c r="R4285" s="36"/>
    </row>
    <row r="4286" customHeight="1" spans="18:18">
      <c r="R4286" s="36"/>
    </row>
    <row r="4287" customHeight="1" spans="18:18">
      <c r="R4287" s="36"/>
    </row>
    <row r="4288" customHeight="1" spans="18:18">
      <c r="R4288" s="36"/>
    </row>
    <row r="4289" customHeight="1" spans="18:18">
      <c r="R4289" s="36"/>
    </row>
    <row r="4290" customHeight="1" spans="18:18">
      <c r="R4290" s="36"/>
    </row>
    <row r="4291" customHeight="1" spans="18:18">
      <c r="R4291" s="36"/>
    </row>
    <row r="4292" customHeight="1" spans="18:18">
      <c r="R4292" s="36"/>
    </row>
    <row r="4293" customHeight="1" spans="18:18">
      <c r="R4293" s="36"/>
    </row>
    <row r="4294" customHeight="1" spans="18:18">
      <c r="R4294" s="36"/>
    </row>
    <row r="4295" customHeight="1" spans="18:18">
      <c r="R4295" s="36"/>
    </row>
    <row r="4296" customHeight="1" spans="18:18">
      <c r="R4296" s="36"/>
    </row>
    <row r="4297" customHeight="1" spans="18:18">
      <c r="R4297" s="36"/>
    </row>
    <row r="4298" customHeight="1" spans="18:18">
      <c r="R4298" s="36"/>
    </row>
    <row r="4299" customHeight="1" spans="18:18">
      <c r="R4299" s="36"/>
    </row>
    <row r="4300" customHeight="1" spans="18:18">
      <c r="R4300" s="36"/>
    </row>
    <row r="4301" customHeight="1" spans="18:18">
      <c r="R4301" s="36"/>
    </row>
    <row r="4302" customHeight="1" spans="18:18">
      <c r="R4302" s="36"/>
    </row>
    <row r="4303" customHeight="1" spans="18:18">
      <c r="R4303" s="36"/>
    </row>
    <row r="4304" customHeight="1" spans="18:18">
      <c r="R4304" s="36"/>
    </row>
    <row r="4305" customHeight="1" spans="18:18">
      <c r="R4305" s="36"/>
    </row>
    <row r="4306" customHeight="1" spans="18:18">
      <c r="R4306" s="36"/>
    </row>
    <row r="4307" customHeight="1" spans="18:18">
      <c r="R4307" s="36"/>
    </row>
    <row r="4308" customHeight="1" spans="18:18">
      <c r="R4308" s="36"/>
    </row>
    <row r="4309" customHeight="1" spans="18:18">
      <c r="R4309" s="36"/>
    </row>
    <row r="4310" customHeight="1" spans="18:18">
      <c r="R4310" s="36"/>
    </row>
    <row r="4311" customHeight="1" spans="18:18">
      <c r="R4311" s="36"/>
    </row>
    <row r="4312" customHeight="1" spans="18:18">
      <c r="R4312" s="36"/>
    </row>
    <row r="4313" customHeight="1" spans="18:18">
      <c r="R4313" s="36"/>
    </row>
    <row r="4314" customHeight="1" spans="18:18">
      <c r="R4314" s="36"/>
    </row>
    <row r="4315" customHeight="1" spans="18:18">
      <c r="R4315" s="36"/>
    </row>
    <row r="4316" customHeight="1" spans="18:18">
      <c r="R4316" s="36"/>
    </row>
    <row r="4317" customHeight="1" spans="18:18">
      <c r="R4317" s="36"/>
    </row>
    <row r="4318" customHeight="1" spans="18:18">
      <c r="R4318" s="36"/>
    </row>
    <row r="4319" customHeight="1" spans="18:18">
      <c r="R4319" s="36"/>
    </row>
    <row r="4320" customHeight="1" spans="18:18">
      <c r="R4320" s="36"/>
    </row>
    <row r="4321" customHeight="1" spans="18:18">
      <c r="R4321" s="36"/>
    </row>
    <row r="4322" customHeight="1" spans="18:18">
      <c r="R4322" s="36"/>
    </row>
    <row r="4323" customHeight="1" spans="18:18">
      <c r="R4323" s="36"/>
    </row>
    <row r="4324" customHeight="1" spans="18:18">
      <c r="R4324" s="36"/>
    </row>
    <row r="4325" customHeight="1" spans="18:18">
      <c r="R4325" s="36"/>
    </row>
    <row r="4326" customHeight="1" spans="18:18">
      <c r="R4326" s="36"/>
    </row>
    <row r="4327" customHeight="1" spans="18:18">
      <c r="R4327" s="36"/>
    </row>
    <row r="4328" customHeight="1" spans="18:18">
      <c r="R4328" s="36"/>
    </row>
    <row r="4329" customHeight="1" spans="18:18">
      <c r="R4329" s="36"/>
    </row>
    <row r="4330" customHeight="1" spans="18:18">
      <c r="R4330" s="36"/>
    </row>
    <row r="4331" customHeight="1" spans="18:18">
      <c r="R4331" s="36"/>
    </row>
    <row r="4332" customHeight="1" spans="18:18">
      <c r="R4332" s="36"/>
    </row>
    <row r="4333" customHeight="1" spans="18:18">
      <c r="R4333" s="36"/>
    </row>
    <row r="4334" customHeight="1" spans="18:18">
      <c r="R4334" s="36"/>
    </row>
    <row r="4335" customHeight="1" spans="18:18">
      <c r="R4335" s="36"/>
    </row>
    <row r="4336" customHeight="1" spans="18:18">
      <c r="R4336" s="36"/>
    </row>
    <row r="4337" customHeight="1" spans="18:18">
      <c r="R4337" s="36"/>
    </row>
    <row r="4338" customHeight="1" spans="18:18">
      <c r="R4338" s="36"/>
    </row>
    <row r="4339" customHeight="1" spans="18:18">
      <c r="R4339" s="36"/>
    </row>
    <row r="4340" customHeight="1" spans="18:18">
      <c r="R4340" s="36"/>
    </row>
    <row r="4341" customHeight="1" spans="18:18">
      <c r="R4341" s="36"/>
    </row>
    <row r="4342" customHeight="1" spans="18:18">
      <c r="R4342" s="36"/>
    </row>
    <row r="4343" customHeight="1" spans="18:18">
      <c r="R4343" s="36"/>
    </row>
    <row r="4344" customHeight="1" spans="18:18">
      <c r="R4344" s="36"/>
    </row>
    <row r="4345" customHeight="1" spans="18:18">
      <c r="R4345" s="36"/>
    </row>
    <row r="4346" customHeight="1" spans="18:18">
      <c r="R4346" s="36"/>
    </row>
    <row r="4347" customHeight="1" spans="18:18">
      <c r="R4347" s="36"/>
    </row>
    <row r="4348" customHeight="1" spans="18:18">
      <c r="R4348" s="36"/>
    </row>
    <row r="4349" customHeight="1" spans="18:18">
      <c r="R4349" s="36"/>
    </row>
    <row r="4350" customHeight="1" spans="18:18">
      <c r="R4350" s="36"/>
    </row>
    <row r="4351" customHeight="1" spans="18:18">
      <c r="R4351" s="36"/>
    </row>
    <row r="4352" customHeight="1" spans="18:18">
      <c r="R4352" s="36"/>
    </row>
    <row r="4353" customHeight="1" spans="18:18">
      <c r="R4353" s="36"/>
    </row>
    <row r="4354" customHeight="1" spans="18:18">
      <c r="R4354" s="36"/>
    </row>
    <row r="4355" customHeight="1" spans="18:18">
      <c r="R4355" s="36"/>
    </row>
    <row r="4356" customHeight="1" spans="18:18">
      <c r="R4356" s="36"/>
    </row>
    <row r="4357" customHeight="1" spans="18:18">
      <c r="R4357" s="36"/>
    </row>
    <row r="4358" customHeight="1" spans="18:18">
      <c r="R4358" s="36"/>
    </row>
    <row r="4359" customHeight="1" spans="18:18">
      <c r="R4359" s="36"/>
    </row>
    <row r="4360" customHeight="1" spans="18:18">
      <c r="R4360" s="36"/>
    </row>
    <row r="4361" customHeight="1" spans="18:18">
      <c r="R4361" s="36"/>
    </row>
    <row r="4362" customHeight="1" spans="18:18">
      <c r="R4362" s="36"/>
    </row>
    <row r="4363" customHeight="1" spans="18:18">
      <c r="R4363" s="36"/>
    </row>
    <row r="4364" customHeight="1" spans="18:18">
      <c r="R4364" s="36"/>
    </row>
    <row r="4365" customHeight="1" spans="18:18">
      <c r="R4365" s="36"/>
    </row>
    <row r="4366" customHeight="1" spans="18:18">
      <c r="R4366" s="36"/>
    </row>
    <row r="4367" customHeight="1" spans="18:18">
      <c r="R4367" s="36"/>
    </row>
    <row r="4368" customHeight="1" spans="18:18">
      <c r="R4368" s="36"/>
    </row>
    <row r="4369" customHeight="1" spans="18:18">
      <c r="R4369" s="36"/>
    </row>
    <row r="4370" customHeight="1" spans="18:18">
      <c r="R4370" s="36"/>
    </row>
    <row r="4371" customHeight="1" spans="18:18">
      <c r="R4371" s="36"/>
    </row>
    <row r="4372" customHeight="1" spans="18:18">
      <c r="R4372" s="36"/>
    </row>
    <row r="4373" customHeight="1" spans="18:18">
      <c r="R4373" s="36"/>
    </row>
    <row r="4374" customHeight="1" spans="18:18">
      <c r="R4374" s="36"/>
    </row>
    <row r="4375" customHeight="1" spans="18:18">
      <c r="R4375" s="36"/>
    </row>
    <row r="4376" customHeight="1" spans="18:18">
      <c r="R4376" s="36"/>
    </row>
    <row r="4377" customHeight="1" spans="18:18">
      <c r="R4377" s="36"/>
    </row>
    <row r="4378" customHeight="1" spans="18:18">
      <c r="R4378" s="36"/>
    </row>
    <row r="4379" customHeight="1" spans="18:18">
      <c r="R4379" s="36"/>
    </row>
    <row r="4380" customHeight="1" spans="18:18">
      <c r="R4380" s="36"/>
    </row>
    <row r="4381" customHeight="1" spans="18:18">
      <c r="R4381" s="36"/>
    </row>
    <row r="4382" customHeight="1" spans="18:18">
      <c r="R4382" s="36"/>
    </row>
    <row r="4383" customHeight="1" spans="18:18">
      <c r="R4383" s="36"/>
    </row>
    <row r="4384" customHeight="1" spans="18:18">
      <c r="R4384" s="36"/>
    </row>
    <row r="4385" customHeight="1" spans="18:18">
      <c r="R4385" s="36"/>
    </row>
    <row r="4386" customHeight="1" spans="18:18">
      <c r="R4386" s="36"/>
    </row>
    <row r="4387" customHeight="1" spans="18:18">
      <c r="R4387" s="36"/>
    </row>
    <row r="4388" customHeight="1" spans="18:18">
      <c r="R4388" s="36"/>
    </row>
    <row r="4389" customHeight="1" spans="18:18">
      <c r="R4389" s="36"/>
    </row>
    <row r="4390" customHeight="1" spans="18:18">
      <c r="R4390" s="36"/>
    </row>
    <row r="4391" customHeight="1" spans="18:18">
      <c r="R4391" s="36"/>
    </row>
    <row r="4392" customHeight="1" spans="18:18">
      <c r="R4392" s="36"/>
    </row>
    <row r="4393" customHeight="1" spans="18:18">
      <c r="R4393" s="36"/>
    </row>
    <row r="4394" customHeight="1" spans="18:18">
      <c r="R4394" s="36"/>
    </row>
    <row r="4395" customHeight="1" spans="18:18">
      <c r="R4395" s="36"/>
    </row>
    <row r="4396" customHeight="1" spans="18:18">
      <c r="R4396" s="36"/>
    </row>
    <row r="4397" customHeight="1" spans="18:18">
      <c r="R4397" s="36"/>
    </row>
    <row r="4398" customHeight="1" spans="18:18">
      <c r="R4398" s="36"/>
    </row>
    <row r="4399" customHeight="1" spans="18:18">
      <c r="R4399" s="36"/>
    </row>
    <row r="4400" customHeight="1" spans="18:18">
      <c r="R4400" s="36"/>
    </row>
    <row r="4401" customHeight="1" spans="18:18">
      <c r="R4401" s="36"/>
    </row>
    <row r="4402" customHeight="1" spans="18:18">
      <c r="R4402" s="36"/>
    </row>
    <row r="4403" customHeight="1" spans="18:18">
      <c r="R4403" s="36"/>
    </row>
    <row r="4404" customHeight="1" spans="18:18">
      <c r="R4404" s="36"/>
    </row>
    <row r="4405" customHeight="1" spans="18:18">
      <c r="R4405" s="36"/>
    </row>
    <row r="4406" customHeight="1" spans="18:18">
      <c r="R4406" s="36"/>
    </row>
    <row r="4407" customHeight="1" spans="18:18">
      <c r="R4407" s="36"/>
    </row>
    <row r="4408" customHeight="1" spans="18:18">
      <c r="R4408" s="36"/>
    </row>
    <row r="4409" customHeight="1" spans="18:18">
      <c r="R4409" s="36"/>
    </row>
    <row r="4410" customHeight="1" spans="18:18">
      <c r="R4410" s="36"/>
    </row>
    <row r="4411" customHeight="1" spans="18:18">
      <c r="R4411" s="36"/>
    </row>
    <row r="4412" customHeight="1" spans="18:18">
      <c r="R4412" s="36"/>
    </row>
    <row r="4413" customHeight="1" spans="18:18">
      <c r="R4413" s="36"/>
    </row>
    <row r="4414" customHeight="1" spans="18:18">
      <c r="R4414" s="36"/>
    </row>
    <row r="4415" customHeight="1" spans="18:18">
      <c r="R4415" s="36"/>
    </row>
    <row r="4416" customHeight="1" spans="18:18">
      <c r="R4416" s="36"/>
    </row>
    <row r="4417" customHeight="1" spans="18:18">
      <c r="R4417" s="36"/>
    </row>
    <row r="4418" customHeight="1" spans="18:18">
      <c r="R4418" s="36"/>
    </row>
    <row r="4419" customHeight="1" spans="18:18">
      <c r="R4419" s="36"/>
    </row>
    <row r="4420" customHeight="1" spans="18:18">
      <c r="R4420" s="36"/>
    </row>
    <row r="4421" customHeight="1" spans="18:18">
      <c r="R4421" s="36"/>
    </row>
    <row r="4422" customHeight="1" spans="18:18">
      <c r="R4422" s="36"/>
    </row>
    <row r="4423" customHeight="1" spans="18:18">
      <c r="R4423" s="36"/>
    </row>
    <row r="4424" customHeight="1" spans="18:18">
      <c r="R4424" s="36"/>
    </row>
    <row r="4425" customHeight="1" spans="18:18">
      <c r="R4425" s="36"/>
    </row>
    <row r="4426" customHeight="1" spans="18:18">
      <c r="R4426" s="36"/>
    </row>
    <row r="4427" customHeight="1" spans="18:18">
      <c r="R4427" s="36"/>
    </row>
    <row r="4428" customHeight="1" spans="18:18">
      <c r="R4428" s="36"/>
    </row>
    <row r="4429" customHeight="1" spans="18:18">
      <c r="R4429" s="36"/>
    </row>
    <row r="4430" customHeight="1" spans="18:18">
      <c r="R4430" s="36"/>
    </row>
    <row r="4431" customHeight="1" spans="18:18">
      <c r="R4431" s="36"/>
    </row>
    <row r="4432" customHeight="1" spans="18:18">
      <c r="R4432" s="36"/>
    </row>
    <row r="4433" customHeight="1" spans="18:18">
      <c r="R4433" s="36"/>
    </row>
    <row r="4434" customHeight="1" spans="18:18">
      <c r="R4434" s="36"/>
    </row>
    <row r="4435" customHeight="1" spans="18:18">
      <c r="R4435" s="36"/>
    </row>
    <row r="4436" customHeight="1" spans="18:18">
      <c r="R4436" s="36"/>
    </row>
    <row r="4437" customHeight="1" spans="18:18">
      <c r="R4437" s="36"/>
    </row>
    <row r="4438" customHeight="1" spans="18:18">
      <c r="R4438" s="36"/>
    </row>
    <row r="4439" customHeight="1" spans="18:18">
      <c r="R4439" s="36"/>
    </row>
    <row r="4440" customHeight="1" spans="18:18">
      <c r="R4440" s="36"/>
    </row>
    <row r="4441" customHeight="1" spans="18:18">
      <c r="R4441" s="36"/>
    </row>
    <row r="4442" customHeight="1" spans="18:18">
      <c r="R4442" s="36"/>
    </row>
    <row r="4443" customHeight="1" spans="18:18">
      <c r="R4443" s="36"/>
    </row>
    <row r="4444" customHeight="1" spans="18:18">
      <c r="R4444" s="36"/>
    </row>
    <row r="4445" customHeight="1" spans="18:18">
      <c r="R4445" s="36"/>
    </row>
    <row r="4446" customHeight="1" spans="18:18">
      <c r="R4446" s="36"/>
    </row>
    <row r="4447" customHeight="1" spans="18:18">
      <c r="R4447" s="36"/>
    </row>
    <row r="4448" customHeight="1" spans="18:18">
      <c r="R4448" s="36"/>
    </row>
    <row r="4449" customHeight="1" spans="18:18">
      <c r="R4449" s="36"/>
    </row>
    <row r="4450" customHeight="1" spans="18:18">
      <c r="R4450" s="36"/>
    </row>
    <row r="4451" customHeight="1" spans="18:18">
      <c r="R4451" s="36"/>
    </row>
    <row r="4452" customHeight="1" spans="18:18">
      <c r="R4452" s="36"/>
    </row>
    <row r="4453" customHeight="1" spans="18:18">
      <c r="R4453" s="36"/>
    </row>
    <row r="4454" customHeight="1" spans="18:18">
      <c r="R4454" s="36"/>
    </row>
    <row r="4455" customHeight="1" spans="18:18">
      <c r="R4455" s="36"/>
    </row>
    <row r="4456" customHeight="1" spans="18:18">
      <c r="R4456" s="36"/>
    </row>
    <row r="4457" customHeight="1" spans="1:18">
      <c r="A4457" s="1">
        <v>0</v>
      </c>
      <c r="R4457" s="36"/>
    </row>
    <row r="4458" customHeight="1" spans="18:18">
      <c r="R4458" s="36"/>
    </row>
    <row r="4459" customHeight="1" spans="18:18">
      <c r="R4459" s="36"/>
    </row>
    <row r="4460" customHeight="1" spans="18:18">
      <c r="R4460" s="36"/>
    </row>
    <row r="4461" customHeight="1" spans="18:18">
      <c r="R4461" s="36"/>
    </row>
    <row r="4462" customHeight="1" spans="18:18">
      <c r="R4462" s="36"/>
    </row>
    <row r="4463" customHeight="1" spans="18:18">
      <c r="R4463" s="36"/>
    </row>
    <row r="4464" customHeight="1" spans="18:18">
      <c r="R4464" s="36"/>
    </row>
    <row r="4465" customHeight="1" spans="18:18">
      <c r="R4465" s="36"/>
    </row>
    <row r="4466" customHeight="1" spans="18:18">
      <c r="R4466" s="36"/>
    </row>
    <row r="4467" customHeight="1" spans="18:18">
      <c r="R4467" s="36"/>
    </row>
    <row r="4468" customHeight="1" spans="18:18">
      <c r="R4468" s="36"/>
    </row>
    <row r="4469" customHeight="1" spans="18:18">
      <c r="R4469" s="36"/>
    </row>
    <row r="4470" customHeight="1" spans="18:18">
      <c r="R4470" s="36"/>
    </row>
    <row r="4471" customHeight="1" spans="18:18">
      <c r="R4471" s="36"/>
    </row>
    <row r="4472" customHeight="1" spans="18:18">
      <c r="R4472" s="36"/>
    </row>
    <row r="4473" customHeight="1" spans="18:18">
      <c r="R4473" s="36"/>
    </row>
    <row r="4474" customHeight="1" spans="18:18">
      <c r="R4474" s="36"/>
    </row>
    <row r="4475" customHeight="1" spans="18:18">
      <c r="R4475" s="36"/>
    </row>
    <row r="4476" customHeight="1" spans="18:18">
      <c r="R4476" s="36"/>
    </row>
    <row r="4477" customHeight="1" spans="18:18">
      <c r="R4477" s="36"/>
    </row>
    <row r="4478" customHeight="1" spans="18:18">
      <c r="R4478" s="36"/>
    </row>
    <row r="4479" customHeight="1" spans="18:18">
      <c r="R4479" s="36"/>
    </row>
    <row r="4480" customHeight="1" spans="18:18">
      <c r="R4480" s="36"/>
    </row>
    <row r="4481" customHeight="1" spans="18:18">
      <c r="R4481" s="36"/>
    </row>
    <row r="4482" customHeight="1" spans="18:18">
      <c r="R4482" s="36"/>
    </row>
    <row r="4483" customHeight="1" spans="18:18">
      <c r="R4483" s="36"/>
    </row>
    <row r="4484" customHeight="1" spans="18:18">
      <c r="R4484" s="36"/>
    </row>
    <row r="4485" customHeight="1" spans="18:18">
      <c r="R4485" s="36"/>
    </row>
    <row r="4486" customHeight="1" spans="18:18">
      <c r="R4486" s="36"/>
    </row>
    <row r="4487" customHeight="1" spans="18:18">
      <c r="R4487" s="36"/>
    </row>
    <row r="4488" customHeight="1" spans="18:18">
      <c r="R4488" s="36"/>
    </row>
    <row r="4489" customHeight="1" spans="18:18">
      <c r="R4489" s="36"/>
    </row>
    <row r="4490" customHeight="1" spans="18:18">
      <c r="R4490" s="36"/>
    </row>
    <row r="4491" customHeight="1" spans="18:18">
      <c r="R4491" s="36"/>
    </row>
    <row r="4492" customHeight="1" spans="18:18">
      <c r="R4492" s="36"/>
    </row>
    <row r="4493" customHeight="1" spans="18:18">
      <c r="R4493" s="36"/>
    </row>
    <row r="4494" customHeight="1" spans="18:18">
      <c r="R4494" s="36"/>
    </row>
    <row r="4495" customHeight="1" spans="18:18">
      <c r="R4495" s="36"/>
    </row>
    <row r="4496" customHeight="1" spans="18:18">
      <c r="R4496" s="36"/>
    </row>
    <row r="4497" customHeight="1" spans="18:18">
      <c r="R4497" s="36"/>
    </row>
    <row r="4498" customHeight="1" spans="18:18">
      <c r="R4498" s="36"/>
    </row>
    <row r="4499" customHeight="1" spans="18:18">
      <c r="R4499" s="36"/>
    </row>
    <row r="4500" customHeight="1" spans="18:18">
      <c r="R4500" s="36"/>
    </row>
    <row r="4501" customHeight="1" spans="18:18">
      <c r="R4501" s="36"/>
    </row>
    <row r="4502" customHeight="1" spans="18:18">
      <c r="R4502" s="36"/>
    </row>
    <row r="4503" customHeight="1" spans="18:18">
      <c r="R4503" s="36"/>
    </row>
    <row r="4504" customHeight="1" spans="18:18">
      <c r="R4504" s="36"/>
    </row>
    <row r="4505" customHeight="1" spans="18:18">
      <c r="R4505" s="36"/>
    </row>
    <row r="4506" customHeight="1" spans="18:18">
      <c r="R4506" s="36"/>
    </row>
    <row r="4507" customHeight="1" spans="18:18">
      <c r="R4507" s="36"/>
    </row>
    <row r="4508" customHeight="1" spans="18:18">
      <c r="R4508" s="36"/>
    </row>
    <row r="4509" customHeight="1" spans="18:18">
      <c r="R4509" s="36"/>
    </row>
    <row r="4510" customHeight="1" spans="18:18">
      <c r="R4510" s="36"/>
    </row>
    <row r="4511" customHeight="1" spans="18:18">
      <c r="R4511" s="36"/>
    </row>
    <row r="4512" customHeight="1" spans="18:18">
      <c r="R4512" s="36"/>
    </row>
    <row r="4513" customHeight="1" spans="18:18">
      <c r="R4513" s="36"/>
    </row>
    <row r="4514" customHeight="1" spans="18:18">
      <c r="R4514" s="36"/>
    </row>
    <row r="4515" customHeight="1" spans="18:18">
      <c r="R4515" s="36"/>
    </row>
    <row r="4516" customHeight="1" spans="18:18">
      <c r="R4516" s="36"/>
    </row>
    <row r="4517" customHeight="1" spans="18:18">
      <c r="R4517" s="36"/>
    </row>
    <row r="4518" customHeight="1" spans="18:18">
      <c r="R4518" s="36"/>
    </row>
    <row r="4519" customHeight="1" spans="18:18">
      <c r="R4519" s="36"/>
    </row>
    <row r="4520" customHeight="1" spans="18:18">
      <c r="R4520" s="36"/>
    </row>
    <row r="4521" customHeight="1" spans="18:18">
      <c r="R4521" s="36"/>
    </row>
    <row r="4522" customHeight="1" spans="18:18">
      <c r="R4522" s="36"/>
    </row>
    <row r="4523" customHeight="1" spans="18:18">
      <c r="R4523" s="36"/>
    </row>
    <row r="4524" customHeight="1" spans="18:18">
      <c r="R4524" s="36"/>
    </row>
    <row r="4525" customHeight="1" spans="18:18">
      <c r="R4525" s="36"/>
    </row>
    <row r="4526" customHeight="1" spans="18:18">
      <c r="R4526" s="36"/>
    </row>
    <row r="4527" customHeight="1" spans="18:18">
      <c r="R4527" s="36"/>
    </row>
    <row r="4528" customHeight="1" spans="18:18">
      <c r="R4528" s="36"/>
    </row>
    <row r="4529" customHeight="1" spans="18:18">
      <c r="R4529" s="36"/>
    </row>
    <row r="4530" customHeight="1" spans="18:18">
      <c r="R4530" s="36"/>
    </row>
    <row r="4531" customHeight="1" spans="18:18">
      <c r="R4531" s="36"/>
    </row>
    <row r="4532" customHeight="1" spans="18:18">
      <c r="R4532" s="36"/>
    </row>
    <row r="4533" customHeight="1" spans="18:18">
      <c r="R4533" s="36"/>
    </row>
    <row r="4534" customHeight="1" spans="18:18">
      <c r="R4534" s="36"/>
    </row>
    <row r="4535" customHeight="1" spans="18:18">
      <c r="R4535" s="36"/>
    </row>
    <row r="4536" customHeight="1" spans="18:18">
      <c r="R4536" s="36"/>
    </row>
    <row r="4537" customHeight="1" spans="18:18">
      <c r="R4537" s="36"/>
    </row>
    <row r="4538" customHeight="1" spans="18:18">
      <c r="R4538" s="36"/>
    </row>
    <row r="4539" customHeight="1" spans="18:18">
      <c r="R4539" s="36"/>
    </row>
    <row r="4540" customHeight="1" spans="18:18">
      <c r="R4540" s="36"/>
    </row>
    <row r="4541" customHeight="1" spans="18:18">
      <c r="R4541" s="36"/>
    </row>
    <row r="4542" customHeight="1" spans="18:18">
      <c r="R4542" s="36"/>
    </row>
    <row r="4543" customHeight="1" spans="18:18">
      <c r="R4543" s="36"/>
    </row>
    <row r="4544" customHeight="1" spans="18:18">
      <c r="R4544" s="36"/>
    </row>
    <row r="4545" customHeight="1" spans="18:18">
      <c r="R4545" s="36"/>
    </row>
    <row r="4546" customHeight="1" spans="18:18">
      <c r="R4546" s="36"/>
    </row>
    <row r="4547" customHeight="1" spans="18:18">
      <c r="R4547" s="36"/>
    </row>
    <row r="4548" customHeight="1" spans="18:18">
      <c r="R4548" s="36"/>
    </row>
    <row r="4549" customHeight="1" spans="18:18">
      <c r="R4549" s="36"/>
    </row>
    <row r="4550" customHeight="1" spans="18:18">
      <c r="R4550" s="36"/>
    </row>
    <row r="4551" customHeight="1" spans="18:18">
      <c r="R4551" s="36"/>
    </row>
    <row r="4552" customHeight="1" spans="18:18">
      <c r="R4552" s="36"/>
    </row>
    <row r="4553" customHeight="1" spans="18:18">
      <c r="R4553" s="36"/>
    </row>
    <row r="4554" customHeight="1" spans="18:18">
      <c r="R4554" s="36"/>
    </row>
    <row r="4555" customHeight="1" spans="18:18">
      <c r="R4555" s="36"/>
    </row>
    <row r="4556" customHeight="1" spans="18:18">
      <c r="R4556" s="36"/>
    </row>
    <row r="4557" customHeight="1" spans="18:18">
      <c r="R4557" s="36"/>
    </row>
    <row r="4558" customHeight="1" spans="18:18">
      <c r="R4558" s="36"/>
    </row>
    <row r="4559" customHeight="1" spans="18:18">
      <c r="R4559" s="36"/>
    </row>
    <row r="4560" customHeight="1" spans="18:18">
      <c r="R4560" s="36"/>
    </row>
    <row r="4561" customHeight="1" spans="18:18">
      <c r="R4561" s="36"/>
    </row>
    <row r="4562" customHeight="1" spans="18:18">
      <c r="R4562" s="36"/>
    </row>
    <row r="4563" customHeight="1" spans="18:18">
      <c r="R4563" s="36"/>
    </row>
    <row r="4564" customHeight="1" spans="18:18">
      <c r="R4564" s="36"/>
    </row>
    <row r="4565" customHeight="1" spans="18:18">
      <c r="R4565" s="36"/>
    </row>
    <row r="4566" customHeight="1" spans="18:18">
      <c r="R4566" s="36"/>
    </row>
    <row r="4567" customHeight="1" spans="18:18">
      <c r="R4567" s="36"/>
    </row>
    <row r="4568" customHeight="1" spans="18:18">
      <c r="R4568" s="36"/>
    </row>
    <row r="4569" customHeight="1" spans="18:18">
      <c r="R4569" s="36"/>
    </row>
    <row r="4570" customHeight="1" spans="18:18">
      <c r="R4570" s="36"/>
    </row>
    <row r="4571" customHeight="1" spans="18:18">
      <c r="R4571" s="36"/>
    </row>
    <row r="4572" customHeight="1" spans="18:18">
      <c r="R4572" s="36"/>
    </row>
    <row r="4573" customHeight="1" spans="18:18">
      <c r="R4573" s="36"/>
    </row>
    <row r="4574" customHeight="1" spans="18:18">
      <c r="R4574" s="36"/>
    </row>
    <row r="4575" customHeight="1" spans="18:18">
      <c r="R4575" s="36"/>
    </row>
    <row r="4576" customHeight="1" spans="18:18">
      <c r="R4576" s="36"/>
    </row>
    <row r="4577" customHeight="1" spans="18:18">
      <c r="R4577" s="36"/>
    </row>
    <row r="4578" customHeight="1" spans="18:18">
      <c r="R4578" s="36"/>
    </row>
    <row r="4579" customHeight="1" spans="18:18">
      <c r="R4579" s="36"/>
    </row>
    <row r="4580" customHeight="1" spans="18:18">
      <c r="R4580" s="36"/>
    </row>
    <row r="4581" customHeight="1" spans="18:18">
      <c r="R4581" s="36"/>
    </row>
    <row r="4582" customHeight="1" spans="18:18">
      <c r="R4582" s="36"/>
    </row>
    <row r="4583" customHeight="1" spans="18:18">
      <c r="R4583" s="36"/>
    </row>
    <row r="4584" customHeight="1" spans="18:18">
      <c r="R4584" s="36"/>
    </row>
    <row r="4585" customHeight="1" spans="18:18">
      <c r="R4585" s="36"/>
    </row>
    <row r="4586" customHeight="1" spans="18:18">
      <c r="R4586" s="36"/>
    </row>
    <row r="4587" customHeight="1" spans="18:18">
      <c r="R4587" s="36"/>
    </row>
    <row r="4588" customHeight="1" spans="18:18">
      <c r="R4588" s="36"/>
    </row>
    <row r="4589" customHeight="1" spans="18:18">
      <c r="R4589" s="36"/>
    </row>
    <row r="4590" customHeight="1" spans="18:18">
      <c r="R4590" s="36"/>
    </row>
    <row r="4591" customHeight="1" spans="18:18">
      <c r="R4591" s="36"/>
    </row>
    <row r="4592" customHeight="1" spans="18:18">
      <c r="R4592" s="36"/>
    </row>
    <row r="4593" customHeight="1" spans="18:18">
      <c r="R4593" s="36"/>
    </row>
    <row r="4594" customHeight="1" spans="18:18">
      <c r="R4594" s="36"/>
    </row>
    <row r="4595" customHeight="1" spans="18:18">
      <c r="R4595" s="36"/>
    </row>
    <row r="4596" customHeight="1" spans="18:18">
      <c r="R4596" s="36"/>
    </row>
    <row r="4597" customHeight="1" spans="18:18">
      <c r="R4597" s="36"/>
    </row>
    <row r="4598" customHeight="1" spans="18:18">
      <c r="R4598" s="36"/>
    </row>
    <row r="4599" customHeight="1" spans="18:18">
      <c r="R4599" s="36"/>
    </row>
    <row r="4600" customHeight="1" spans="18:18">
      <c r="R4600" s="36"/>
    </row>
    <row r="4601" customHeight="1" spans="18:18">
      <c r="R4601" s="36"/>
    </row>
    <row r="4602" customHeight="1" spans="18:18">
      <c r="R4602" s="36"/>
    </row>
    <row r="4603" customHeight="1" spans="18:18">
      <c r="R4603" s="36"/>
    </row>
    <row r="4604" customHeight="1" spans="18:18">
      <c r="R4604" s="36"/>
    </row>
    <row r="4605" customHeight="1" spans="18:18">
      <c r="R4605" s="36"/>
    </row>
    <row r="4606" customHeight="1" spans="18:18">
      <c r="R4606" s="36"/>
    </row>
    <row r="4607" customHeight="1" spans="18:18">
      <c r="R4607" s="36"/>
    </row>
    <row r="4608" customHeight="1" spans="18:18">
      <c r="R4608" s="36"/>
    </row>
    <row r="4609" customHeight="1" spans="18:18">
      <c r="R4609" s="36"/>
    </row>
    <row r="4610" customHeight="1" spans="18:18">
      <c r="R4610" s="36"/>
    </row>
    <row r="4611" customHeight="1" spans="18:18">
      <c r="R4611" s="36"/>
    </row>
    <row r="4612" customHeight="1" spans="18:18">
      <c r="R4612" s="36"/>
    </row>
    <row r="4613" customHeight="1" spans="18:18">
      <c r="R4613" s="36"/>
    </row>
    <row r="4614" customHeight="1" spans="18:18">
      <c r="R4614" s="36"/>
    </row>
    <row r="4615" customHeight="1" spans="18:18">
      <c r="R4615" s="36"/>
    </row>
    <row r="4616" customHeight="1" spans="18:18">
      <c r="R4616" s="36"/>
    </row>
    <row r="4617" customHeight="1" spans="18:18">
      <c r="R4617" s="36"/>
    </row>
    <row r="4618" customHeight="1" spans="18:18">
      <c r="R4618" s="36"/>
    </row>
    <row r="4619" customHeight="1" spans="18:18">
      <c r="R4619" s="36"/>
    </row>
    <row r="4620" customHeight="1" spans="18:18">
      <c r="R4620" s="36"/>
    </row>
    <row r="4621" customHeight="1" spans="18:18">
      <c r="R4621" s="36"/>
    </row>
    <row r="4622" customHeight="1" spans="18:18">
      <c r="R4622" s="36"/>
    </row>
    <row r="4623" customHeight="1" spans="18:18">
      <c r="R4623" s="36"/>
    </row>
    <row r="4624" customHeight="1" spans="18:18">
      <c r="R4624" s="36"/>
    </row>
    <row r="4625" customHeight="1" spans="18:18">
      <c r="R4625" s="36"/>
    </row>
    <row r="4626" customHeight="1" spans="18:18">
      <c r="R4626" s="36"/>
    </row>
    <row r="4627" customHeight="1" spans="18:18">
      <c r="R4627" s="36"/>
    </row>
    <row r="4628" customHeight="1" spans="18:18">
      <c r="R4628" s="36"/>
    </row>
    <row r="4629" customHeight="1" spans="18:18">
      <c r="R4629" s="36"/>
    </row>
    <row r="4630" customHeight="1" spans="18:18">
      <c r="R4630" s="36"/>
    </row>
    <row r="4631" customHeight="1" spans="18:18">
      <c r="R4631" s="36"/>
    </row>
    <row r="4632" customHeight="1" spans="18:18">
      <c r="R4632" s="36"/>
    </row>
    <row r="4633" customHeight="1" spans="18:18">
      <c r="R4633" s="36"/>
    </row>
    <row r="4634" customHeight="1" spans="18:18">
      <c r="R4634" s="36"/>
    </row>
    <row r="4635" customHeight="1" spans="18:18">
      <c r="R4635" s="36"/>
    </row>
    <row r="4636" customHeight="1" spans="18:18">
      <c r="R4636" s="36"/>
    </row>
    <row r="4637" customHeight="1" spans="18:18">
      <c r="R4637" s="36"/>
    </row>
    <row r="4638" customHeight="1" spans="18:18">
      <c r="R4638" s="36"/>
    </row>
    <row r="4639" customHeight="1" spans="18:18">
      <c r="R4639" s="36"/>
    </row>
    <row r="4640" customHeight="1" spans="18:18">
      <c r="R4640" s="36"/>
    </row>
    <row r="4641" customHeight="1" spans="18:18">
      <c r="R4641" s="36"/>
    </row>
    <row r="4642" customHeight="1" spans="18:18">
      <c r="R4642" s="36"/>
    </row>
    <row r="4643" customHeight="1" spans="18:18">
      <c r="R4643" s="36"/>
    </row>
    <row r="4644" customHeight="1" spans="18:18">
      <c r="R4644" s="36"/>
    </row>
    <row r="4645" customHeight="1" spans="18:18">
      <c r="R4645" s="36"/>
    </row>
    <row r="4646" customHeight="1" spans="18:18">
      <c r="R4646" s="36"/>
    </row>
    <row r="4647" customHeight="1" spans="18:18">
      <c r="R4647" s="36"/>
    </row>
    <row r="4648" customHeight="1" spans="18:18">
      <c r="R4648" s="36"/>
    </row>
    <row r="4649" customHeight="1" spans="18:18">
      <c r="R4649" s="36"/>
    </row>
    <row r="4650" customHeight="1" spans="18:18">
      <c r="R4650" s="36"/>
    </row>
    <row r="4651" customHeight="1" spans="18:18">
      <c r="R4651" s="36"/>
    </row>
    <row r="4652" customHeight="1" spans="18:18">
      <c r="R4652" s="36"/>
    </row>
    <row r="4653" customHeight="1" spans="18:18">
      <c r="R4653" s="36"/>
    </row>
    <row r="4654" customHeight="1" spans="18:18">
      <c r="R4654" s="36"/>
    </row>
    <row r="4655" customHeight="1" spans="18:18">
      <c r="R4655" s="36"/>
    </row>
    <row r="4656" customHeight="1" spans="18:18">
      <c r="R4656" s="36"/>
    </row>
    <row r="4657" customHeight="1" spans="18:18">
      <c r="R4657" s="36"/>
    </row>
    <row r="4658" customHeight="1" spans="18:18">
      <c r="R4658" s="36"/>
    </row>
    <row r="4659" customHeight="1" spans="18:18">
      <c r="R4659" s="36"/>
    </row>
    <row r="4660" customHeight="1" spans="18:18">
      <c r="R4660" s="36"/>
    </row>
    <row r="4661" customHeight="1" spans="18:18">
      <c r="R4661" s="36"/>
    </row>
    <row r="4662" customHeight="1" spans="18:18">
      <c r="R4662" s="36"/>
    </row>
    <row r="4663" customHeight="1" spans="18:18">
      <c r="R4663" s="36"/>
    </row>
    <row r="4664" customHeight="1" spans="18:18">
      <c r="R4664" s="36"/>
    </row>
    <row r="4665" customHeight="1" spans="18:18">
      <c r="R4665" s="36"/>
    </row>
    <row r="4666" customHeight="1" spans="18:18">
      <c r="R4666" s="36"/>
    </row>
    <row r="4667" customHeight="1" spans="18:18">
      <c r="R4667" s="36"/>
    </row>
    <row r="4668" customHeight="1" spans="18:18">
      <c r="R4668" s="36"/>
    </row>
    <row r="4669" customHeight="1" spans="18:18">
      <c r="R4669" s="36"/>
    </row>
    <row r="4670" customHeight="1" spans="18:18">
      <c r="R4670" s="36"/>
    </row>
    <row r="4671" customHeight="1" spans="18:18">
      <c r="R4671" s="36"/>
    </row>
    <row r="4672" customHeight="1" spans="18:18">
      <c r="R4672" s="36"/>
    </row>
    <row r="4673" customHeight="1" spans="18:18">
      <c r="R4673" s="36"/>
    </row>
    <row r="4674" customHeight="1" spans="18:18">
      <c r="R4674" s="36"/>
    </row>
    <row r="4675" customHeight="1" spans="18:18">
      <c r="R4675" s="36"/>
    </row>
    <row r="4676" customHeight="1" spans="18:18">
      <c r="R4676" s="36"/>
    </row>
    <row r="4677" customHeight="1" spans="18:18">
      <c r="R4677" s="36"/>
    </row>
    <row r="4678" customHeight="1" spans="18:18">
      <c r="R4678" s="36"/>
    </row>
    <row r="4679" customHeight="1" spans="18:18">
      <c r="R4679" s="36"/>
    </row>
    <row r="4680" customHeight="1" spans="18:18">
      <c r="R4680" s="36"/>
    </row>
    <row r="4681" customHeight="1" spans="18:18">
      <c r="R4681" s="36"/>
    </row>
    <row r="4682" customHeight="1" spans="18:18">
      <c r="R4682" s="36"/>
    </row>
    <row r="4683" customHeight="1" spans="18:18">
      <c r="R4683" s="36"/>
    </row>
    <row r="4684" customHeight="1" spans="18:18">
      <c r="R4684" s="36"/>
    </row>
    <row r="4685" customHeight="1" spans="18:18">
      <c r="R4685" s="36"/>
    </row>
    <row r="4686" customHeight="1" spans="18:18">
      <c r="R4686" s="36"/>
    </row>
    <row r="4687" customHeight="1" spans="18:18">
      <c r="R4687" s="36"/>
    </row>
    <row r="4688" customHeight="1" spans="18:18">
      <c r="R4688" s="36"/>
    </row>
    <row r="4689" customHeight="1" spans="18:18">
      <c r="R4689" s="36"/>
    </row>
    <row r="4690" customHeight="1" spans="18:18">
      <c r="R4690" s="36"/>
    </row>
    <row r="4691" customHeight="1" spans="18:18">
      <c r="R4691" s="36"/>
    </row>
    <row r="4692" customHeight="1" spans="18:18">
      <c r="R4692" s="36"/>
    </row>
    <row r="4693" customHeight="1" spans="18:18">
      <c r="R4693" s="36"/>
    </row>
    <row r="4694" customHeight="1" spans="18:18">
      <c r="R4694" s="36"/>
    </row>
    <row r="4695" customHeight="1" spans="18:18">
      <c r="R4695" s="36"/>
    </row>
    <row r="4696" customHeight="1" spans="18:18">
      <c r="R4696" s="36"/>
    </row>
    <row r="4697" customHeight="1" spans="18:18">
      <c r="R4697" s="36"/>
    </row>
    <row r="4698" customHeight="1" spans="18:18">
      <c r="R4698" s="36"/>
    </row>
    <row r="4699" customHeight="1" spans="18:18">
      <c r="R4699" s="36"/>
    </row>
    <row r="4700" customHeight="1" spans="18:18">
      <c r="R4700" s="36"/>
    </row>
    <row r="4701" customHeight="1" spans="18:18">
      <c r="R4701" s="36"/>
    </row>
    <row r="4702" customHeight="1" spans="18:18">
      <c r="R4702" s="36"/>
    </row>
    <row r="4703" customHeight="1" spans="18:18">
      <c r="R4703" s="36"/>
    </row>
    <row r="4704" customHeight="1" spans="18:18">
      <c r="R4704" s="36"/>
    </row>
    <row r="4705" customHeight="1" spans="18:18">
      <c r="R4705" s="36"/>
    </row>
    <row r="4706" customHeight="1" spans="18:18">
      <c r="R4706" s="36"/>
    </row>
    <row r="4707" customHeight="1" spans="18:18">
      <c r="R4707" s="36"/>
    </row>
    <row r="4708" customHeight="1" spans="18:18">
      <c r="R4708" s="36"/>
    </row>
    <row r="4709" customHeight="1" spans="18:18">
      <c r="R4709" s="36"/>
    </row>
    <row r="4710" customHeight="1" spans="18:18">
      <c r="R4710" s="36"/>
    </row>
    <row r="4711" customHeight="1" spans="18:18">
      <c r="R4711" s="36"/>
    </row>
    <row r="4712" customHeight="1" spans="18:18">
      <c r="R4712" s="36"/>
    </row>
    <row r="4713" customHeight="1" spans="18:18">
      <c r="R4713" s="36"/>
    </row>
    <row r="4714" customHeight="1" spans="18:18">
      <c r="R4714" s="36"/>
    </row>
    <row r="4715" customHeight="1" spans="18:18">
      <c r="R4715" s="36"/>
    </row>
    <row r="4716" customHeight="1" spans="18:18">
      <c r="R4716" s="36"/>
    </row>
    <row r="4717" customHeight="1" spans="18:18">
      <c r="R4717" s="36"/>
    </row>
    <row r="4718" customHeight="1" spans="18:18">
      <c r="R4718" s="36"/>
    </row>
    <row r="4719" customHeight="1" spans="18:18">
      <c r="R4719" s="36"/>
    </row>
    <row r="4720" customHeight="1" spans="18:18">
      <c r="R4720" s="36"/>
    </row>
    <row r="4721" customHeight="1" spans="18:18">
      <c r="R4721" s="36"/>
    </row>
    <row r="4722" customHeight="1" spans="18:18">
      <c r="R4722" s="36"/>
    </row>
    <row r="4723" customHeight="1" spans="18:18">
      <c r="R4723" s="36"/>
    </row>
    <row r="4724" customHeight="1" spans="18:18">
      <c r="R4724" s="36"/>
    </row>
    <row r="4725" customHeight="1" spans="18:18">
      <c r="R4725" s="36"/>
    </row>
    <row r="4726" customHeight="1" spans="18:18">
      <c r="R4726" s="36"/>
    </row>
    <row r="4727" customHeight="1" spans="18:18">
      <c r="R4727" s="36"/>
    </row>
    <row r="4728" customHeight="1" spans="18:18">
      <c r="R4728" s="36"/>
    </row>
    <row r="4729" customHeight="1" spans="18:18">
      <c r="R4729" s="36"/>
    </row>
    <row r="4730" customHeight="1" spans="18:18">
      <c r="R4730" s="36"/>
    </row>
    <row r="4731" customHeight="1" spans="18:18">
      <c r="R4731" s="36"/>
    </row>
    <row r="4732" customHeight="1" spans="18:18">
      <c r="R4732" s="36"/>
    </row>
    <row r="4733" customHeight="1" spans="18:18">
      <c r="R4733" s="36"/>
    </row>
    <row r="4734" customHeight="1" spans="18:18">
      <c r="R4734" s="36"/>
    </row>
    <row r="4735" customHeight="1" spans="18:18">
      <c r="R4735" s="36"/>
    </row>
    <row r="4736" customHeight="1" spans="18:18">
      <c r="R4736" s="36"/>
    </row>
    <row r="4737" customHeight="1" spans="18:18">
      <c r="R4737" s="36"/>
    </row>
    <row r="4738" customHeight="1" spans="18:18">
      <c r="R4738" s="36"/>
    </row>
    <row r="4739" customHeight="1" spans="18:18">
      <c r="R4739" s="36"/>
    </row>
    <row r="4740" customHeight="1" spans="18:18">
      <c r="R4740" s="36"/>
    </row>
    <row r="4741" customHeight="1" spans="18:18">
      <c r="R4741" s="36"/>
    </row>
    <row r="4742" customHeight="1" spans="18:18">
      <c r="R4742" s="36"/>
    </row>
    <row r="4743" customHeight="1" spans="18:18">
      <c r="R4743" s="36"/>
    </row>
    <row r="4744" customHeight="1" spans="18:18">
      <c r="R4744" s="36"/>
    </row>
    <row r="4745" customHeight="1" spans="18:18">
      <c r="R4745" s="36"/>
    </row>
    <row r="4746" customHeight="1" spans="18:18">
      <c r="R4746" s="36"/>
    </row>
    <row r="4747" customHeight="1" spans="18:18">
      <c r="R4747" s="36"/>
    </row>
    <row r="4748" customHeight="1" spans="18:18">
      <c r="R4748" s="36"/>
    </row>
    <row r="4749" customHeight="1" spans="18:18">
      <c r="R4749" s="36"/>
    </row>
    <row r="4750" customHeight="1" spans="18:18">
      <c r="R4750" s="36"/>
    </row>
    <row r="4751" customHeight="1" spans="18:18">
      <c r="R4751" s="36"/>
    </row>
    <row r="4752" customHeight="1" spans="18:18">
      <c r="R4752" s="36"/>
    </row>
    <row r="4753" customHeight="1" spans="18:18">
      <c r="R4753" s="36"/>
    </row>
    <row r="4754" customHeight="1" spans="18:18">
      <c r="R4754" s="36"/>
    </row>
    <row r="4755" customHeight="1" spans="18:18">
      <c r="R4755" s="36"/>
    </row>
    <row r="4756" customHeight="1" spans="18:18">
      <c r="R4756" s="36"/>
    </row>
    <row r="4757" customHeight="1" spans="18:18">
      <c r="R4757" s="36"/>
    </row>
    <row r="4758" customHeight="1" spans="18:18">
      <c r="R4758" s="36"/>
    </row>
    <row r="4759" customHeight="1" spans="18:18">
      <c r="R4759" s="36"/>
    </row>
    <row r="4760" customHeight="1" spans="18:18">
      <c r="R4760" s="36"/>
    </row>
    <row r="4761" customHeight="1" spans="18:18">
      <c r="R4761" s="36"/>
    </row>
    <row r="4762" customHeight="1" spans="18:18">
      <c r="R4762" s="36"/>
    </row>
    <row r="4763" customHeight="1" spans="18:18">
      <c r="R4763" s="36"/>
    </row>
    <row r="4764" customHeight="1" spans="18:18">
      <c r="R4764" s="36"/>
    </row>
    <row r="4765" customHeight="1" spans="18:18">
      <c r="R4765" s="36"/>
    </row>
    <row r="4766" customHeight="1" spans="18:18">
      <c r="R4766" s="36"/>
    </row>
    <row r="4767" customHeight="1" spans="18:18">
      <c r="R4767" s="36"/>
    </row>
    <row r="4768" customHeight="1" spans="18:18">
      <c r="R4768" s="36"/>
    </row>
    <row r="4769" customHeight="1" spans="18:18">
      <c r="R4769" s="36"/>
    </row>
    <row r="4770" customHeight="1" spans="18:18">
      <c r="R4770" s="36"/>
    </row>
    <row r="4771" customHeight="1" spans="18:18">
      <c r="R4771" s="36"/>
    </row>
    <row r="4772" customHeight="1" spans="18:18">
      <c r="R4772" s="36"/>
    </row>
    <row r="4773" customHeight="1" spans="18:18">
      <c r="R4773" s="36"/>
    </row>
    <row r="4774" customHeight="1" spans="18:18">
      <c r="R4774" s="36"/>
    </row>
    <row r="4775" customHeight="1" spans="18:18">
      <c r="R4775" s="36"/>
    </row>
    <row r="4776" customHeight="1" spans="18:18">
      <c r="R4776" s="36"/>
    </row>
    <row r="4777" customHeight="1" spans="18:18">
      <c r="R4777" s="36"/>
    </row>
    <row r="4778" customHeight="1" spans="18:18">
      <c r="R4778" s="36"/>
    </row>
    <row r="4779" customHeight="1" spans="18:18">
      <c r="R4779" s="36"/>
    </row>
    <row r="4780" customHeight="1" spans="18:18">
      <c r="R4780" s="36"/>
    </row>
    <row r="4781" customHeight="1" spans="18:18">
      <c r="R4781" s="36"/>
    </row>
    <row r="4782" customHeight="1" spans="18:18">
      <c r="R4782" s="36"/>
    </row>
    <row r="4783" customHeight="1" spans="18:18">
      <c r="R4783" s="36"/>
    </row>
    <row r="4784" customHeight="1" spans="18:18">
      <c r="R4784" s="36"/>
    </row>
    <row r="4785" customHeight="1" spans="18:18">
      <c r="R4785" s="36"/>
    </row>
    <row r="4786" customHeight="1" spans="18:18">
      <c r="R4786" s="36"/>
    </row>
    <row r="4787" customHeight="1" spans="18:18">
      <c r="R4787" s="36"/>
    </row>
    <row r="4788" customHeight="1" spans="18:18">
      <c r="R4788" s="36"/>
    </row>
    <row r="4789" customHeight="1" spans="18:18">
      <c r="R4789" s="36"/>
    </row>
    <row r="4790" customHeight="1" spans="18:18">
      <c r="R4790" s="36"/>
    </row>
    <row r="4791" customHeight="1" spans="18:18">
      <c r="R4791" s="36"/>
    </row>
    <row r="4792" customHeight="1" spans="18:18">
      <c r="R4792" s="36"/>
    </row>
    <row r="4793" customHeight="1" spans="18:18">
      <c r="R4793" s="36"/>
    </row>
    <row r="4794" customHeight="1" spans="18:18">
      <c r="R4794" s="36"/>
    </row>
    <row r="4795" customHeight="1" spans="18:18">
      <c r="R4795" s="36"/>
    </row>
    <row r="4796" customHeight="1" spans="18:18">
      <c r="R4796" s="36"/>
    </row>
    <row r="4797" customHeight="1" spans="18:18">
      <c r="R4797" s="36"/>
    </row>
    <row r="4798" customHeight="1" spans="18:18">
      <c r="R4798" s="36"/>
    </row>
    <row r="4799" customHeight="1" spans="18:18">
      <c r="R4799" s="36"/>
    </row>
    <row r="4800" customHeight="1" spans="18:18">
      <c r="R4800" s="36"/>
    </row>
    <row r="4801" customHeight="1" spans="18:18">
      <c r="R4801" s="36"/>
    </row>
    <row r="4802" customHeight="1" spans="18:18">
      <c r="R4802" s="36"/>
    </row>
    <row r="4803" customHeight="1" spans="18:18">
      <c r="R4803" s="36"/>
    </row>
    <row r="4804" customHeight="1" spans="1:18">
      <c r="A4804" s="1">
        <v>0</v>
      </c>
      <c r="R4804" s="36"/>
    </row>
    <row r="4805" customHeight="1" spans="18:18">
      <c r="R4805" s="36"/>
    </row>
    <row r="4806" customHeight="1" spans="18:18">
      <c r="R4806" s="36"/>
    </row>
    <row r="4807" customHeight="1" spans="18:18">
      <c r="R4807" s="36"/>
    </row>
    <row r="4808" customHeight="1" spans="18:18">
      <c r="R4808" s="36"/>
    </row>
    <row r="4809" customHeight="1" spans="18:18">
      <c r="R4809" s="36"/>
    </row>
    <row r="4810" customHeight="1" spans="18:18">
      <c r="R4810" s="36"/>
    </row>
    <row r="4811" customHeight="1" spans="18:18">
      <c r="R4811" s="36"/>
    </row>
    <row r="4812" customHeight="1" spans="18:18">
      <c r="R4812" s="36"/>
    </row>
    <row r="4813" customHeight="1" spans="18:18">
      <c r="R4813" s="36"/>
    </row>
    <row r="4814" customHeight="1" spans="18:18">
      <c r="R4814" s="36"/>
    </row>
    <row r="4815" customHeight="1" spans="18:18">
      <c r="R4815" s="36"/>
    </row>
    <row r="4816" customHeight="1" spans="18:18">
      <c r="R4816" s="36"/>
    </row>
    <row r="4817" customHeight="1" spans="18:18">
      <c r="R4817" s="36"/>
    </row>
    <row r="4818" customHeight="1" spans="18:18">
      <c r="R4818" s="36"/>
    </row>
    <row r="4819" customHeight="1" spans="18:18">
      <c r="R4819" s="36"/>
    </row>
    <row r="4820" customHeight="1" spans="18:18">
      <c r="R4820" s="36"/>
    </row>
    <row r="4821" customHeight="1" spans="18:18">
      <c r="R4821" s="36"/>
    </row>
    <row r="4822" customHeight="1" spans="18:18">
      <c r="R4822" s="36"/>
    </row>
    <row r="4823" customHeight="1" spans="18:18">
      <c r="R4823" s="36"/>
    </row>
    <row r="4824" customHeight="1" spans="18:18">
      <c r="R4824" s="36"/>
    </row>
    <row r="4825" customHeight="1" spans="18:18">
      <c r="R4825" s="36"/>
    </row>
    <row r="4826" customHeight="1" spans="18:18">
      <c r="R4826" s="36"/>
    </row>
    <row r="4827" customHeight="1" spans="1:18">
      <c r="A4827" s="1">
        <v>0</v>
      </c>
      <c r="R4827" s="36"/>
    </row>
    <row r="4828" customHeight="1" spans="18:18">
      <c r="R4828" s="36"/>
    </row>
    <row r="4829" customHeight="1" spans="18:18">
      <c r="R4829" s="36"/>
    </row>
    <row r="4830" customHeight="1" spans="18:18">
      <c r="R4830" s="36"/>
    </row>
    <row r="4831" customHeight="1" spans="18:18">
      <c r="R4831" s="36"/>
    </row>
    <row r="4832" customHeight="1" spans="18:18">
      <c r="R4832" s="36"/>
    </row>
    <row r="4833" customHeight="1" spans="18:18">
      <c r="R4833" s="36"/>
    </row>
    <row r="4834" customHeight="1" spans="18:18">
      <c r="R4834" s="36"/>
    </row>
    <row r="4835" customHeight="1" spans="18:18">
      <c r="R4835" s="36"/>
    </row>
    <row r="4836" customHeight="1" spans="18:18">
      <c r="R4836" s="36"/>
    </row>
    <row r="4837" customHeight="1" spans="18:18">
      <c r="R4837" s="36"/>
    </row>
    <row r="4838" customHeight="1" spans="18:18">
      <c r="R4838" s="36"/>
    </row>
    <row r="4839" customHeight="1" spans="18:18">
      <c r="R4839" s="36"/>
    </row>
    <row r="4840" customHeight="1" spans="18:18">
      <c r="R4840" s="36"/>
    </row>
    <row r="4841" customHeight="1" spans="18:18">
      <c r="R4841" s="36"/>
    </row>
    <row r="4842" customHeight="1" spans="18:18">
      <c r="R4842" s="36"/>
    </row>
    <row r="4843" customHeight="1" spans="18:18">
      <c r="R4843" s="36"/>
    </row>
    <row r="4844" customHeight="1" spans="18:18">
      <c r="R4844" s="36"/>
    </row>
    <row r="4845" customHeight="1" spans="18:18">
      <c r="R4845" s="36"/>
    </row>
    <row r="4846" customHeight="1" spans="18:18">
      <c r="R4846" s="36"/>
    </row>
    <row r="4847" customHeight="1" spans="18:18">
      <c r="R4847" s="36"/>
    </row>
    <row r="4848" customHeight="1" spans="18:18">
      <c r="R4848" s="36"/>
    </row>
    <row r="4849" customHeight="1" spans="18:18">
      <c r="R4849" s="36"/>
    </row>
    <row r="4850" customHeight="1" spans="18:18">
      <c r="R4850" s="36"/>
    </row>
    <row r="4851" customHeight="1" spans="18:18">
      <c r="R4851" s="36"/>
    </row>
    <row r="4852" customHeight="1" spans="18:18">
      <c r="R4852" s="36"/>
    </row>
    <row r="4853" customHeight="1" spans="18:18">
      <c r="R4853" s="36"/>
    </row>
    <row r="4854" customHeight="1" spans="18:18">
      <c r="R4854" s="36"/>
    </row>
    <row r="4855" customHeight="1" spans="18:18">
      <c r="R4855" s="36"/>
    </row>
    <row r="4856" customHeight="1" spans="18:18">
      <c r="R4856" s="36"/>
    </row>
    <row r="4857" customHeight="1" spans="18:18">
      <c r="R4857" s="36"/>
    </row>
    <row r="4858" customHeight="1" spans="18:18">
      <c r="R4858" s="36"/>
    </row>
    <row r="4859" customHeight="1" spans="18:18">
      <c r="R4859" s="36"/>
    </row>
    <row r="4860" customHeight="1" spans="18:18">
      <c r="R4860" s="36"/>
    </row>
    <row r="4861" customHeight="1" spans="18:18">
      <c r="R4861" s="36"/>
    </row>
    <row r="4862" customHeight="1" spans="18:18">
      <c r="R4862" s="36"/>
    </row>
    <row r="4863" customHeight="1" spans="18:18">
      <c r="R4863" s="36"/>
    </row>
    <row r="4864" customHeight="1" spans="18:18">
      <c r="R4864" s="36"/>
    </row>
    <row r="4865" customHeight="1" spans="18:18">
      <c r="R4865" s="36"/>
    </row>
    <row r="4866" customHeight="1" spans="18:18">
      <c r="R4866" s="36"/>
    </row>
    <row r="4867" customHeight="1" spans="18:18">
      <c r="R4867" s="36"/>
    </row>
    <row r="4868" customHeight="1" spans="18:18">
      <c r="R4868" s="36"/>
    </row>
    <row r="4869" customHeight="1" spans="18:18">
      <c r="R4869" s="36"/>
    </row>
    <row r="4870" customHeight="1" spans="18:18">
      <c r="R4870" s="36"/>
    </row>
    <row r="4871" customHeight="1" spans="18:18">
      <c r="R4871" s="36"/>
    </row>
    <row r="4872" customHeight="1" spans="18:18">
      <c r="R4872" s="36"/>
    </row>
    <row r="4873" customHeight="1" spans="18:18">
      <c r="R4873" s="36"/>
    </row>
    <row r="4874" customHeight="1" spans="18:18">
      <c r="R4874" s="36"/>
    </row>
    <row r="4875" customHeight="1" spans="18:18">
      <c r="R4875" s="36"/>
    </row>
    <row r="4876" customHeight="1" spans="18:18">
      <c r="R4876" s="36"/>
    </row>
    <row r="4877" customHeight="1" spans="18:18">
      <c r="R4877" s="36"/>
    </row>
    <row r="4878" customHeight="1" spans="18:18">
      <c r="R4878" s="36"/>
    </row>
    <row r="4879" customHeight="1" spans="18:18">
      <c r="R4879" s="36"/>
    </row>
    <row r="4880" customHeight="1" spans="18:18">
      <c r="R4880" s="36"/>
    </row>
    <row r="4881" customHeight="1" spans="18:18">
      <c r="R4881" s="36"/>
    </row>
    <row r="4882" customHeight="1" spans="18:18">
      <c r="R4882" s="36"/>
    </row>
    <row r="4883" customHeight="1" spans="18:18">
      <c r="R4883" s="36"/>
    </row>
    <row r="4884" customHeight="1" spans="18:18">
      <c r="R4884" s="36"/>
    </row>
    <row r="4885" customHeight="1" spans="18:18">
      <c r="R4885" s="36"/>
    </row>
    <row r="4886" customHeight="1" spans="18:18">
      <c r="R4886" s="36"/>
    </row>
    <row r="4887" customHeight="1" spans="18:18">
      <c r="R4887" s="36"/>
    </row>
    <row r="4888" customHeight="1" spans="18:18">
      <c r="R4888" s="36"/>
    </row>
    <row r="4889" customHeight="1" spans="18:18">
      <c r="R4889" s="36"/>
    </row>
    <row r="4890" customHeight="1" spans="18:18">
      <c r="R4890" s="36"/>
    </row>
    <row r="4891" customHeight="1" spans="18:18">
      <c r="R4891" s="36"/>
    </row>
    <row r="4892" customHeight="1" spans="18:18">
      <c r="R4892" s="36"/>
    </row>
    <row r="4893" customHeight="1" spans="18:18">
      <c r="R4893" s="36"/>
    </row>
    <row r="4894" customHeight="1" spans="18:18">
      <c r="R4894" s="36"/>
    </row>
    <row r="4895" customHeight="1" spans="18:18">
      <c r="R4895" s="36"/>
    </row>
    <row r="4896" customHeight="1" spans="18:18">
      <c r="R4896" s="36"/>
    </row>
    <row r="4897" customHeight="1" spans="18:18">
      <c r="R4897" s="36"/>
    </row>
    <row r="4898" customHeight="1" spans="18:18">
      <c r="R4898" s="36"/>
    </row>
    <row r="4899" customHeight="1" spans="18:18">
      <c r="R4899" s="36"/>
    </row>
    <row r="4900" customHeight="1" spans="18:18">
      <c r="R4900" s="36"/>
    </row>
    <row r="4901" customHeight="1" spans="18:18">
      <c r="R4901" s="36"/>
    </row>
    <row r="4902" customHeight="1" spans="18:18">
      <c r="R4902" s="36"/>
    </row>
    <row r="4903" customHeight="1" spans="18:18">
      <c r="R4903" s="36"/>
    </row>
    <row r="4904" customHeight="1" spans="18:18">
      <c r="R4904" s="36"/>
    </row>
    <row r="4905" customHeight="1" spans="18:18">
      <c r="R4905" s="36"/>
    </row>
    <row r="4906" customHeight="1" spans="18:18">
      <c r="R4906" s="36"/>
    </row>
    <row r="4907" customHeight="1" spans="18:18">
      <c r="R4907" s="36"/>
    </row>
    <row r="4908" customHeight="1" spans="18:18">
      <c r="R4908" s="36"/>
    </row>
    <row r="4909" customHeight="1" spans="18:18">
      <c r="R4909" s="36"/>
    </row>
    <row r="4910" customHeight="1" spans="18:18">
      <c r="R4910" s="36"/>
    </row>
    <row r="4911" customHeight="1" spans="18:18">
      <c r="R4911" s="36"/>
    </row>
    <row r="4912" customHeight="1" spans="18:18">
      <c r="R4912" s="36"/>
    </row>
    <row r="4913" customHeight="1" spans="18:18">
      <c r="R4913" s="36"/>
    </row>
    <row r="4914" customHeight="1" spans="18:18">
      <c r="R4914" s="36"/>
    </row>
    <row r="4915" customHeight="1" spans="18:18">
      <c r="R4915" s="36"/>
    </row>
    <row r="4916" customHeight="1" spans="18:18">
      <c r="R4916" s="36"/>
    </row>
    <row r="4917" customHeight="1" spans="18:18">
      <c r="R4917" s="36"/>
    </row>
    <row r="4918" customHeight="1" spans="18:18">
      <c r="R4918" s="36"/>
    </row>
    <row r="4919" customHeight="1" spans="18:18">
      <c r="R4919" s="36"/>
    </row>
    <row r="4920" customHeight="1" spans="18:18">
      <c r="R4920" s="36"/>
    </row>
    <row r="4921" customHeight="1" spans="18:18">
      <c r="R4921" s="36"/>
    </row>
    <row r="4922" customHeight="1" spans="18:18">
      <c r="R4922" s="36"/>
    </row>
    <row r="4923" customHeight="1" spans="18:18">
      <c r="R4923" s="36"/>
    </row>
    <row r="4924" customHeight="1" spans="18:18">
      <c r="R4924" s="36"/>
    </row>
    <row r="4925" customHeight="1" spans="18:18">
      <c r="R4925" s="36"/>
    </row>
    <row r="4926" customHeight="1" spans="18:18">
      <c r="R4926" s="36"/>
    </row>
    <row r="4927" customHeight="1" spans="18:18">
      <c r="R4927" s="36"/>
    </row>
    <row r="4928" customHeight="1" spans="18:18">
      <c r="R4928" s="36"/>
    </row>
    <row r="4929" customHeight="1" spans="18:18">
      <c r="R4929" s="36"/>
    </row>
    <row r="4930" customHeight="1" spans="18:18">
      <c r="R4930" s="36"/>
    </row>
    <row r="4931" customHeight="1" spans="18:18">
      <c r="R4931" s="36"/>
    </row>
    <row r="4932" customHeight="1" spans="18:18">
      <c r="R4932" s="36"/>
    </row>
    <row r="4933" customHeight="1" spans="18:18">
      <c r="R4933" s="36"/>
    </row>
    <row r="4934" customHeight="1" spans="18:18">
      <c r="R4934" s="36"/>
    </row>
    <row r="4935" customHeight="1" spans="18:18">
      <c r="R4935" s="36"/>
    </row>
    <row r="4936" customHeight="1" spans="18:18">
      <c r="R4936" s="36"/>
    </row>
    <row r="4937" customHeight="1" spans="18:18">
      <c r="R4937" s="36"/>
    </row>
    <row r="4938" customHeight="1" spans="18:18">
      <c r="R4938" s="36"/>
    </row>
    <row r="4939" customHeight="1" spans="18:18">
      <c r="R4939" s="36"/>
    </row>
    <row r="4940" customHeight="1" spans="18:18">
      <c r="R4940" s="36"/>
    </row>
    <row r="4941" customHeight="1" spans="18:18">
      <c r="R4941" s="36"/>
    </row>
    <row r="4942" customHeight="1" spans="18:18">
      <c r="R4942" s="36"/>
    </row>
    <row r="4943" customHeight="1" spans="18:18">
      <c r="R4943" s="36"/>
    </row>
    <row r="4944" customHeight="1" spans="18:18">
      <c r="R4944" s="36"/>
    </row>
    <row r="4945" customHeight="1" spans="18:18">
      <c r="R4945" s="36"/>
    </row>
    <row r="4946" customHeight="1" spans="18:18">
      <c r="R4946" s="36"/>
    </row>
    <row r="4947" customHeight="1" spans="18:18">
      <c r="R4947" s="36"/>
    </row>
    <row r="4948" customHeight="1" spans="18:18">
      <c r="R4948" s="36"/>
    </row>
    <row r="4949" customHeight="1" spans="18:18">
      <c r="R4949" s="36"/>
    </row>
    <row r="4950" customHeight="1" spans="18:18">
      <c r="R4950" s="36"/>
    </row>
    <row r="4951" customHeight="1" spans="18:18">
      <c r="R4951" s="36"/>
    </row>
    <row r="4952" customHeight="1" spans="18:18">
      <c r="R4952" s="36"/>
    </row>
    <row r="4953" customHeight="1" spans="18:18">
      <c r="R4953" s="36"/>
    </row>
    <row r="4954" customHeight="1" spans="18:18">
      <c r="R4954" s="36"/>
    </row>
    <row r="4955" customHeight="1" spans="18:18">
      <c r="R4955" s="36"/>
    </row>
    <row r="4956" customHeight="1" spans="18:18">
      <c r="R4956" s="36"/>
    </row>
    <row r="4957" customHeight="1" spans="18:18">
      <c r="R4957" s="36"/>
    </row>
    <row r="4958" customHeight="1" spans="18:18">
      <c r="R4958" s="36"/>
    </row>
    <row r="4959" customHeight="1" spans="18:18">
      <c r="R4959" s="36"/>
    </row>
    <row r="4960" customHeight="1" spans="18:18">
      <c r="R4960" s="36"/>
    </row>
    <row r="4961" customHeight="1" spans="18:18">
      <c r="R4961" s="36"/>
    </row>
    <row r="4962" customHeight="1" spans="18:18">
      <c r="R4962" s="36"/>
    </row>
    <row r="4963" customHeight="1" spans="18:18">
      <c r="R4963" s="36"/>
    </row>
    <row r="4964" customHeight="1" spans="18:18">
      <c r="R4964" s="36"/>
    </row>
    <row r="4965" customHeight="1" spans="18:18">
      <c r="R4965" s="36"/>
    </row>
    <row r="4966" customHeight="1" spans="18:18">
      <c r="R4966" s="36"/>
    </row>
    <row r="4967" customHeight="1" spans="18:18">
      <c r="R4967" s="36"/>
    </row>
    <row r="4968" customHeight="1" spans="18:18">
      <c r="R4968" s="36"/>
    </row>
    <row r="4969" customHeight="1" spans="18:18">
      <c r="R4969" s="36"/>
    </row>
    <row r="4970" customHeight="1" spans="18:18">
      <c r="R4970" s="36"/>
    </row>
    <row r="4971" customHeight="1" spans="18:18">
      <c r="R4971" s="36"/>
    </row>
    <row r="4972" customHeight="1" spans="18:18">
      <c r="R4972" s="36"/>
    </row>
    <row r="4973" customHeight="1" spans="18:18">
      <c r="R4973" s="36"/>
    </row>
    <row r="4974" customHeight="1" spans="18:18">
      <c r="R4974" s="36"/>
    </row>
    <row r="4975" customHeight="1" spans="18:18">
      <c r="R4975" s="36"/>
    </row>
    <row r="4976" customHeight="1" spans="18:18">
      <c r="R4976" s="36"/>
    </row>
    <row r="4977" customHeight="1" spans="18:18">
      <c r="R4977" s="36"/>
    </row>
    <row r="4978" customHeight="1" spans="18:18">
      <c r="R4978" s="36"/>
    </row>
    <row r="4979" customHeight="1" spans="18:18">
      <c r="R4979" s="36"/>
    </row>
    <row r="4980" customHeight="1" spans="18:18">
      <c r="R4980" s="36"/>
    </row>
    <row r="4981" customHeight="1" spans="18:18">
      <c r="R4981" s="36"/>
    </row>
    <row r="4982" customHeight="1" spans="18:18">
      <c r="R4982" s="36"/>
    </row>
    <row r="4983" customHeight="1" spans="18:18">
      <c r="R4983" s="36"/>
    </row>
    <row r="4984" customHeight="1" spans="18:18">
      <c r="R4984" s="36"/>
    </row>
    <row r="4985" customHeight="1" spans="18:18">
      <c r="R4985" s="36"/>
    </row>
    <row r="4986" customHeight="1" spans="18:18">
      <c r="R4986" s="36"/>
    </row>
    <row r="4987" customHeight="1" spans="18:18">
      <c r="R4987" s="36"/>
    </row>
    <row r="4988" customHeight="1" spans="18:18">
      <c r="R4988" s="36"/>
    </row>
    <row r="4989" customHeight="1" spans="18:18">
      <c r="R4989" s="36"/>
    </row>
    <row r="4990" customHeight="1" spans="18:18">
      <c r="R4990" s="36"/>
    </row>
    <row r="4991" customHeight="1" spans="18:18">
      <c r="R4991" s="36"/>
    </row>
    <row r="4992" customHeight="1" spans="18:18">
      <c r="R4992" s="36"/>
    </row>
    <row r="4993" customHeight="1" spans="18:18">
      <c r="R4993" s="36"/>
    </row>
    <row r="4994" customHeight="1" spans="18:18">
      <c r="R4994" s="36"/>
    </row>
    <row r="4995" customHeight="1" spans="18:18">
      <c r="R4995" s="36"/>
    </row>
    <row r="4996" customHeight="1" spans="18:18">
      <c r="R4996" s="36"/>
    </row>
    <row r="4997" customHeight="1" spans="18:18">
      <c r="R4997" s="36"/>
    </row>
    <row r="4998" customHeight="1" spans="18:18">
      <c r="R4998" s="36"/>
    </row>
    <row r="4999" customHeight="1" spans="18:18">
      <c r="R4999" s="36"/>
    </row>
    <row r="5000" customHeight="1" spans="18:18">
      <c r="R5000" s="36"/>
    </row>
    <row r="5001" customHeight="1" spans="18:18">
      <c r="R5001" s="36"/>
    </row>
    <row r="5002" customHeight="1" spans="18:18">
      <c r="R5002" s="36"/>
    </row>
    <row r="5003" customHeight="1" spans="18:18">
      <c r="R5003" s="36"/>
    </row>
    <row r="5004" customHeight="1" spans="18:18">
      <c r="R5004" s="36"/>
    </row>
    <row r="5005" customHeight="1" spans="18:18">
      <c r="R5005" s="36"/>
    </row>
    <row r="5006" customHeight="1" spans="18:18">
      <c r="R5006" s="36"/>
    </row>
    <row r="5007" customHeight="1" spans="18:18">
      <c r="R5007" s="36"/>
    </row>
    <row r="5008" customHeight="1" spans="18:18">
      <c r="R5008" s="36"/>
    </row>
    <row r="5009" customHeight="1" spans="18:18">
      <c r="R5009" s="36"/>
    </row>
    <row r="5010" customHeight="1" spans="18:18">
      <c r="R5010" s="36"/>
    </row>
    <row r="5011" customHeight="1" spans="18:18">
      <c r="R5011" s="36"/>
    </row>
    <row r="5012" customHeight="1" spans="18:18">
      <c r="R5012" s="36"/>
    </row>
    <row r="5013" customHeight="1" spans="18:18">
      <c r="R5013" s="36"/>
    </row>
    <row r="5014" customHeight="1" spans="18:18">
      <c r="R5014" s="36"/>
    </row>
    <row r="5015" customHeight="1" spans="18:18">
      <c r="R5015" s="36"/>
    </row>
    <row r="5016" customHeight="1" spans="18:18">
      <c r="R5016" s="36"/>
    </row>
    <row r="5017" customHeight="1" spans="18:18">
      <c r="R5017" s="36"/>
    </row>
    <row r="5018" customHeight="1" spans="18:18">
      <c r="R5018" s="36"/>
    </row>
    <row r="5019" customHeight="1" spans="18:18">
      <c r="R5019" s="36"/>
    </row>
    <row r="5020" customHeight="1" spans="18:18">
      <c r="R5020" s="36"/>
    </row>
    <row r="5021" customHeight="1" spans="18:18">
      <c r="R5021" s="36"/>
    </row>
    <row r="5022" customHeight="1" spans="18:18">
      <c r="R5022" s="36"/>
    </row>
    <row r="5023" customHeight="1" spans="18:18">
      <c r="R5023" s="36"/>
    </row>
    <row r="5024" customHeight="1" spans="18:18">
      <c r="R5024" s="36"/>
    </row>
    <row r="5025" customHeight="1" spans="18:18">
      <c r="R5025" s="36"/>
    </row>
    <row r="5026" customHeight="1" spans="18:18">
      <c r="R5026" s="36"/>
    </row>
    <row r="5027" customHeight="1" spans="18:18">
      <c r="R5027" s="36"/>
    </row>
    <row r="5028" customHeight="1" spans="18:18">
      <c r="R5028" s="36"/>
    </row>
    <row r="5029" customHeight="1" spans="18:18">
      <c r="R5029" s="36"/>
    </row>
    <row r="5030" customHeight="1" spans="18:18">
      <c r="R5030" s="36"/>
    </row>
    <row r="5031" customHeight="1" spans="18:18">
      <c r="R5031" s="36"/>
    </row>
    <row r="5032" customHeight="1" spans="18:18">
      <c r="R5032" s="36"/>
    </row>
    <row r="5033" customHeight="1" spans="18:18">
      <c r="R5033" s="36"/>
    </row>
    <row r="5034" customHeight="1" spans="18:18">
      <c r="R5034" s="36"/>
    </row>
    <row r="5035" customHeight="1" spans="18:18">
      <c r="R5035" s="36"/>
    </row>
    <row r="5036" customHeight="1" spans="18:18">
      <c r="R5036" s="36"/>
    </row>
    <row r="5037" customHeight="1" spans="18:18">
      <c r="R5037" s="36"/>
    </row>
    <row r="5038" customHeight="1" spans="18:18">
      <c r="R5038" s="36"/>
    </row>
    <row r="5039" customHeight="1" spans="18:18">
      <c r="R5039" s="36"/>
    </row>
    <row r="5040" customHeight="1" spans="18:18">
      <c r="R5040" s="36"/>
    </row>
    <row r="5041" customHeight="1" spans="18:18">
      <c r="R5041" s="36"/>
    </row>
    <row r="5042" customHeight="1" spans="18:18">
      <c r="R5042" s="36"/>
    </row>
    <row r="5043" customHeight="1" spans="18:18">
      <c r="R5043" s="36"/>
    </row>
    <row r="5044" customHeight="1" spans="18:18">
      <c r="R5044" s="36"/>
    </row>
    <row r="5045" customHeight="1" spans="18:18">
      <c r="R5045" s="36"/>
    </row>
    <row r="5046" customHeight="1" spans="18:18">
      <c r="R5046" s="36"/>
    </row>
    <row r="5047" customHeight="1" spans="18:18">
      <c r="R5047" s="36"/>
    </row>
    <row r="5048" customHeight="1" spans="18:18">
      <c r="R5048" s="36"/>
    </row>
    <row r="5049" customHeight="1" spans="18:18">
      <c r="R5049" s="36"/>
    </row>
    <row r="5050" customHeight="1" spans="18:18">
      <c r="R5050" s="36"/>
    </row>
    <row r="5051" customHeight="1" spans="18:18">
      <c r="R5051" s="36"/>
    </row>
    <row r="5052" customHeight="1" spans="18:18">
      <c r="R5052" s="36"/>
    </row>
    <row r="5053" customHeight="1" spans="18:18">
      <c r="R5053" s="36"/>
    </row>
    <row r="5054" customHeight="1" spans="18:18">
      <c r="R5054" s="36"/>
    </row>
    <row r="5055" customHeight="1" spans="18:18">
      <c r="R5055" s="36"/>
    </row>
    <row r="5056" customHeight="1" spans="18:18">
      <c r="R5056" s="36"/>
    </row>
    <row r="5057" customHeight="1" spans="18:18">
      <c r="R5057" s="36"/>
    </row>
    <row r="5058" customHeight="1" spans="18:18">
      <c r="R5058" s="36"/>
    </row>
    <row r="5059" customHeight="1" spans="18:18">
      <c r="R5059" s="36"/>
    </row>
    <row r="5060" customHeight="1" spans="18:18">
      <c r="R5060" s="36"/>
    </row>
    <row r="5061" customHeight="1" spans="18:18">
      <c r="R5061" s="36"/>
    </row>
    <row r="5062" customHeight="1" spans="18:18">
      <c r="R5062" s="36"/>
    </row>
    <row r="5063" customHeight="1" spans="18:18">
      <c r="R5063" s="36"/>
    </row>
    <row r="5064" customHeight="1" spans="18:18">
      <c r="R5064" s="36"/>
    </row>
    <row r="5065" customHeight="1" spans="18:18">
      <c r="R5065" s="36"/>
    </row>
    <row r="5066" customHeight="1" spans="18:18">
      <c r="R5066" s="36"/>
    </row>
    <row r="5067" customHeight="1" spans="18:18">
      <c r="R5067" s="36"/>
    </row>
    <row r="5068" customHeight="1" spans="18:18">
      <c r="R5068" s="36"/>
    </row>
    <row r="5069" customHeight="1" spans="18:18">
      <c r="R5069" s="36"/>
    </row>
    <row r="5070" customHeight="1" spans="18:18">
      <c r="R5070" s="36"/>
    </row>
    <row r="5071" customHeight="1" spans="18:18">
      <c r="R5071" s="36"/>
    </row>
    <row r="5072" customHeight="1" spans="18:18">
      <c r="R5072" s="36"/>
    </row>
    <row r="5073" customHeight="1" spans="18:18">
      <c r="R5073" s="36"/>
    </row>
    <row r="5074" customHeight="1" spans="18:18">
      <c r="R5074" s="36"/>
    </row>
    <row r="5075" customHeight="1" spans="18:18">
      <c r="R5075" s="36"/>
    </row>
    <row r="5076" customHeight="1" spans="18:18">
      <c r="R5076" s="36"/>
    </row>
    <row r="5077" customHeight="1" spans="18:18">
      <c r="R5077" s="36"/>
    </row>
    <row r="5078" customHeight="1" spans="18:18">
      <c r="R5078" s="36"/>
    </row>
    <row r="5079" customHeight="1" spans="18:18">
      <c r="R5079" s="36"/>
    </row>
    <row r="5080" customHeight="1" spans="18:18">
      <c r="R5080" s="36"/>
    </row>
    <row r="5081" customHeight="1" spans="18:18">
      <c r="R5081" s="36"/>
    </row>
    <row r="5082" customHeight="1" spans="18:18">
      <c r="R5082" s="36"/>
    </row>
    <row r="5083" customHeight="1" spans="18:18">
      <c r="R5083" s="36"/>
    </row>
    <row r="5084" customHeight="1" spans="18:18">
      <c r="R5084" s="36"/>
    </row>
    <row r="5085" customHeight="1" spans="18:18">
      <c r="R5085" s="36"/>
    </row>
    <row r="5086" customHeight="1" spans="18:18">
      <c r="R5086" s="36"/>
    </row>
    <row r="5087" customHeight="1" spans="18:18">
      <c r="R5087" s="36"/>
    </row>
    <row r="5088" customHeight="1" spans="18:18">
      <c r="R5088" s="36"/>
    </row>
    <row r="5089" customHeight="1" spans="18:18">
      <c r="R5089" s="36"/>
    </row>
    <row r="5090" customHeight="1" spans="18:18">
      <c r="R5090" s="36"/>
    </row>
    <row r="5091" customHeight="1" spans="18:18">
      <c r="R5091" s="36"/>
    </row>
    <row r="5092" customHeight="1" spans="18:18">
      <c r="R5092" s="36"/>
    </row>
    <row r="5093" customHeight="1" spans="18:18">
      <c r="R5093" s="36"/>
    </row>
    <row r="5094" customHeight="1" spans="18:18">
      <c r="R5094" s="36"/>
    </row>
    <row r="5095" customHeight="1" spans="18:18">
      <c r="R5095" s="36"/>
    </row>
    <row r="5096" customHeight="1" spans="18:18">
      <c r="R5096" s="36"/>
    </row>
    <row r="5097" customHeight="1" spans="18:18">
      <c r="R5097" s="36"/>
    </row>
    <row r="5098" customHeight="1" spans="18:18">
      <c r="R5098" s="36"/>
    </row>
    <row r="5099" customHeight="1" spans="18:18">
      <c r="R5099" s="36"/>
    </row>
    <row r="5100" customHeight="1" spans="18:18">
      <c r="R5100" s="36"/>
    </row>
    <row r="5101" customHeight="1" spans="18:18">
      <c r="R5101" s="36"/>
    </row>
    <row r="5102" customHeight="1" spans="18:18">
      <c r="R5102" s="36"/>
    </row>
    <row r="5103" customHeight="1" spans="18:18">
      <c r="R5103" s="36"/>
    </row>
    <row r="5104" customHeight="1" spans="18:18">
      <c r="R5104" s="36"/>
    </row>
    <row r="5105" customHeight="1" spans="18:18">
      <c r="R5105" s="36"/>
    </row>
    <row r="5106" customHeight="1" spans="18:18">
      <c r="R5106" s="36"/>
    </row>
    <row r="5107" customHeight="1" spans="18:18">
      <c r="R5107" s="36"/>
    </row>
    <row r="5108" customHeight="1" spans="18:18">
      <c r="R5108" s="36"/>
    </row>
    <row r="5109" customHeight="1" spans="18:18">
      <c r="R5109" s="36"/>
    </row>
    <row r="5110" customHeight="1" spans="18:18">
      <c r="R5110" s="36"/>
    </row>
    <row r="5111" customHeight="1" spans="18:18">
      <c r="R5111" s="36"/>
    </row>
    <row r="5112" customHeight="1" spans="18:18">
      <c r="R5112" s="36"/>
    </row>
    <row r="5113" customHeight="1" spans="18:18">
      <c r="R5113" s="36"/>
    </row>
    <row r="5114" customHeight="1" spans="18:18">
      <c r="R5114" s="36"/>
    </row>
    <row r="5115" customHeight="1" spans="18:18">
      <c r="R5115" s="36"/>
    </row>
    <row r="5116" customHeight="1" spans="18:18">
      <c r="R5116" s="36"/>
    </row>
    <row r="5117" customHeight="1" spans="18:18">
      <c r="R5117" s="36"/>
    </row>
    <row r="5118" customHeight="1" spans="18:18">
      <c r="R5118" s="36"/>
    </row>
    <row r="5119" customHeight="1" spans="18:18">
      <c r="R5119" s="36"/>
    </row>
    <row r="5120" customHeight="1" spans="18:18">
      <c r="R5120" s="36"/>
    </row>
    <row r="5121" customHeight="1" spans="18:18">
      <c r="R5121" s="36"/>
    </row>
    <row r="5122" customHeight="1" spans="18:18">
      <c r="R5122" s="36"/>
    </row>
    <row r="5123" customHeight="1" spans="18:18">
      <c r="R5123" s="36"/>
    </row>
    <row r="5124" customHeight="1" spans="18:18">
      <c r="R5124" s="36"/>
    </row>
    <row r="5125" customHeight="1" spans="18:18">
      <c r="R5125" s="36"/>
    </row>
    <row r="5126" customHeight="1" spans="18:18">
      <c r="R5126" s="36"/>
    </row>
    <row r="5127" customHeight="1" spans="18:18">
      <c r="R5127" s="36"/>
    </row>
    <row r="5128" customHeight="1" spans="18:18">
      <c r="R5128" s="36"/>
    </row>
    <row r="5129" customHeight="1" spans="18:18">
      <c r="R5129" s="36"/>
    </row>
    <row r="5130" customHeight="1" spans="18:18">
      <c r="R5130" s="36"/>
    </row>
    <row r="5131" customHeight="1" spans="18:18">
      <c r="R5131" s="36"/>
    </row>
    <row r="5132" customHeight="1" spans="18:18">
      <c r="R5132" s="36"/>
    </row>
    <row r="5133" customHeight="1" spans="18:18">
      <c r="R5133" s="36"/>
    </row>
    <row r="5134" customHeight="1" spans="18:18">
      <c r="R5134" s="36"/>
    </row>
    <row r="5135" customHeight="1" spans="18:18">
      <c r="R5135" s="36"/>
    </row>
    <row r="5136" customHeight="1" spans="18:18">
      <c r="R5136" s="36"/>
    </row>
    <row r="5137" customHeight="1" spans="18:18">
      <c r="R5137" s="36"/>
    </row>
    <row r="5138" customHeight="1" spans="18:18">
      <c r="R5138" s="36"/>
    </row>
    <row r="5139" customHeight="1" spans="18:18">
      <c r="R5139" s="36"/>
    </row>
    <row r="5140" customHeight="1" spans="18:18">
      <c r="R5140" s="36"/>
    </row>
    <row r="5141" customHeight="1" spans="18:18">
      <c r="R5141" s="36"/>
    </row>
    <row r="5142" customHeight="1" spans="18:18">
      <c r="R5142" s="36"/>
    </row>
    <row r="5143" customHeight="1" spans="18:18">
      <c r="R5143" s="36"/>
    </row>
    <row r="5144" customHeight="1" spans="18:18">
      <c r="R5144" s="36"/>
    </row>
    <row r="5145" customHeight="1" spans="18:18">
      <c r="R5145" s="36"/>
    </row>
    <row r="5146" customHeight="1" spans="18:18">
      <c r="R5146" s="36"/>
    </row>
    <row r="5147" customHeight="1" spans="18:18">
      <c r="R5147" s="36"/>
    </row>
    <row r="5148" customHeight="1" spans="18:18">
      <c r="R5148" s="36"/>
    </row>
    <row r="5149" customHeight="1" spans="18:18">
      <c r="R5149" s="36"/>
    </row>
    <row r="5150" customHeight="1" spans="18:18">
      <c r="R5150" s="36"/>
    </row>
    <row r="5151" customHeight="1" spans="18:18">
      <c r="R5151" s="36"/>
    </row>
    <row r="5152" customHeight="1" spans="18:18">
      <c r="R5152" s="36"/>
    </row>
    <row r="5153" customHeight="1" spans="18:18">
      <c r="R5153" s="36"/>
    </row>
    <row r="5154" customHeight="1" spans="18:18">
      <c r="R5154" s="36"/>
    </row>
    <row r="5155" customHeight="1" spans="18:18">
      <c r="R5155" s="36"/>
    </row>
    <row r="5156" customHeight="1" spans="18:18">
      <c r="R5156" s="36"/>
    </row>
    <row r="5157" customHeight="1" spans="18:18">
      <c r="R5157" s="36"/>
    </row>
    <row r="5158" customHeight="1" spans="18:18">
      <c r="R5158" s="36"/>
    </row>
    <row r="5159" customHeight="1" spans="18:18">
      <c r="R5159" s="36"/>
    </row>
    <row r="5160" customHeight="1" spans="18:18">
      <c r="R5160" s="36"/>
    </row>
    <row r="5161" customHeight="1" spans="18:18">
      <c r="R5161" s="36"/>
    </row>
    <row r="5162" customHeight="1" spans="18:18">
      <c r="R5162" s="36"/>
    </row>
    <row r="5163" customHeight="1" spans="18:18">
      <c r="R5163" s="36"/>
    </row>
    <row r="5164" customHeight="1" spans="18:18">
      <c r="R5164" s="36"/>
    </row>
    <row r="5165" customHeight="1" spans="18:18">
      <c r="R5165" s="36"/>
    </row>
    <row r="5166" customHeight="1" spans="18:18">
      <c r="R5166" s="36"/>
    </row>
    <row r="5167" customHeight="1" spans="18:18">
      <c r="R5167" s="36"/>
    </row>
    <row r="5168" customHeight="1" spans="18:18">
      <c r="R5168" s="36"/>
    </row>
    <row r="5169" customHeight="1" spans="18:18">
      <c r="R5169" s="36"/>
    </row>
    <row r="5170" customHeight="1" spans="18:18">
      <c r="R5170" s="36"/>
    </row>
    <row r="5171" customHeight="1" spans="18:18">
      <c r="R5171" s="36"/>
    </row>
    <row r="5172" customHeight="1" spans="18:18">
      <c r="R5172" s="36"/>
    </row>
    <row r="5173" customHeight="1" spans="18:18">
      <c r="R5173" s="36"/>
    </row>
    <row r="5174" customHeight="1" spans="18:18">
      <c r="R5174" s="36"/>
    </row>
    <row r="5175" customHeight="1" spans="18:18">
      <c r="R5175" s="36"/>
    </row>
    <row r="5176" customHeight="1" spans="18:18">
      <c r="R5176" s="36"/>
    </row>
    <row r="5177" customHeight="1" spans="18:18">
      <c r="R5177" s="36"/>
    </row>
    <row r="5178" customHeight="1" spans="18:18">
      <c r="R5178" s="36"/>
    </row>
    <row r="5179" customHeight="1" spans="18:18">
      <c r="R5179" s="36"/>
    </row>
    <row r="5180" customHeight="1" spans="18:18">
      <c r="R5180" s="36"/>
    </row>
    <row r="5181" customHeight="1" spans="18:18">
      <c r="R5181" s="36"/>
    </row>
    <row r="5182" customHeight="1" spans="18:18">
      <c r="R5182" s="36"/>
    </row>
    <row r="5183" customHeight="1" spans="18:18">
      <c r="R5183" s="36"/>
    </row>
    <row r="5184" customHeight="1" spans="18:18">
      <c r="R5184" s="36"/>
    </row>
    <row r="5185" customHeight="1" spans="18:18">
      <c r="R5185" s="36"/>
    </row>
    <row r="5186" customHeight="1" spans="18:18">
      <c r="R5186" s="36"/>
    </row>
    <row r="5187" customHeight="1" spans="18:18">
      <c r="R5187" s="36"/>
    </row>
    <row r="5188" customHeight="1" spans="18:18">
      <c r="R5188" s="36"/>
    </row>
    <row r="5189" customHeight="1" spans="18:18">
      <c r="R5189" s="36"/>
    </row>
    <row r="5190" customHeight="1" spans="18:18">
      <c r="R5190" s="36"/>
    </row>
    <row r="5191" customHeight="1" spans="18:18">
      <c r="R5191" s="36"/>
    </row>
    <row r="5192" customHeight="1" spans="18:18">
      <c r="R5192" s="36"/>
    </row>
    <row r="5193" customHeight="1" spans="18:18">
      <c r="R5193" s="36"/>
    </row>
    <row r="5194" customHeight="1" spans="18:18">
      <c r="R5194" s="36"/>
    </row>
    <row r="5195" customHeight="1" spans="18:18">
      <c r="R5195" s="36"/>
    </row>
    <row r="5196" customHeight="1" spans="18:18">
      <c r="R5196" s="36"/>
    </row>
    <row r="5197" customHeight="1" spans="18:18">
      <c r="R5197" s="36"/>
    </row>
    <row r="5198" customHeight="1" spans="18:18">
      <c r="R5198" s="36"/>
    </row>
    <row r="5199" customHeight="1" spans="18:18">
      <c r="R5199" s="36"/>
    </row>
    <row r="5200" customHeight="1" spans="18:18">
      <c r="R5200" s="36"/>
    </row>
    <row r="5201" customHeight="1" spans="18:18">
      <c r="R5201" s="36"/>
    </row>
    <row r="5202" customHeight="1" spans="18:18">
      <c r="R5202" s="36"/>
    </row>
    <row r="5203" customHeight="1" spans="18:18">
      <c r="R5203" s="36"/>
    </row>
    <row r="5204" customHeight="1" spans="18:18">
      <c r="R5204" s="36"/>
    </row>
    <row r="5205" customHeight="1" spans="18:18">
      <c r="R5205" s="36"/>
    </row>
    <row r="5206" customHeight="1" spans="18:18">
      <c r="R5206" s="36"/>
    </row>
    <row r="5207" customHeight="1" spans="18:18">
      <c r="R5207" s="36"/>
    </row>
    <row r="5208" customHeight="1" spans="18:18">
      <c r="R5208" s="36"/>
    </row>
    <row r="5209" customHeight="1" spans="18:18">
      <c r="R5209" s="36"/>
    </row>
    <row r="5210" customHeight="1" spans="18:18">
      <c r="R5210" s="36"/>
    </row>
    <row r="5211" customHeight="1" spans="18:18">
      <c r="R5211" s="36"/>
    </row>
    <row r="5212" customHeight="1" spans="18:18">
      <c r="R5212" s="36"/>
    </row>
    <row r="5213" customHeight="1" spans="18:18">
      <c r="R5213" s="36"/>
    </row>
    <row r="5214" customHeight="1" spans="18:18">
      <c r="R5214" s="36"/>
    </row>
    <row r="5215" customHeight="1" spans="18:18">
      <c r="R5215" s="36"/>
    </row>
    <row r="5216" customHeight="1" spans="18:18">
      <c r="R5216" s="36"/>
    </row>
    <row r="5217" customHeight="1" spans="18:18">
      <c r="R5217" s="36"/>
    </row>
    <row r="5218" customHeight="1" spans="18:18">
      <c r="R5218" s="36"/>
    </row>
    <row r="5219" customHeight="1" spans="18:18">
      <c r="R5219" s="36"/>
    </row>
    <row r="5220" customHeight="1" spans="18:18">
      <c r="R5220" s="36"/>
    </row>
    <row r="5221" customHeight="1" spans="18:18">
      <c r="R5221" s="36"/>
    </row>
    <row r="5222" customHeight="1" spans="18:18">
      <c r="R5222" s="36"/>
    </row>
    <row r="5223" customHeight="1" spans="18:18">
      <c r="R5223" s="36"/>
    </row>
    <row r="5224" customHeight="1" spans="18:18">
      <c r="R5224" s="36"/>
    </row>
    <row r="5225" customHeight="1" spans="18:18">
      <c r="R5225" s="36"/>
    </row>
    <row r="5226" customHeight="1" spans="18:18">
      <c r="R5226" s="36"/>
    </row>
    <row r="5227" customHeight="1" spans="18:18">
      <c r="R5227" s="36"/>
    </row>
    <row r="5228" customHeight="1" spans="18:18">
      <c r="R5228" s="36"/>
    </row>
    <row r="5229" customHeight="1" spans="18:18">
      <c r="R5229" s="36"/>
    </row>
    <row r="5230" customHeight="1" spans="18:18">
      <c r="R5230" s="36"/>
    </row>
    <row r="5231" customHeight="1" spans="18:18">
      <c r="R5231" s="36"/>
    </row>
    <row r="5232" customHeight="1" spans="18:18">
      <c r="R5232" s="36"/>
    </row>
    <row r="5233" customHeight="1" spans="18:18">
      <c r="R5233" s="36"/>
    </row>
    <row r="5234" customHeight="1" spans="18:18">
      <c r="R5234" s="36"/>
    </row>
    <row r="5235" customHeight="1" spans="18:18">
      <c r="R5235" s="36"/>
    </row>
    <row r="5236" customHeight="1" spans="18:18">
      <c r="R5236" s="36"/>
    </row>
    <row r="5237" customHeight="1" spans="18:18">
      <c r="R5237" s="36"/>
    </row>
    <row r="5238" customHeight="1" spans="18:18">
      <c r="R5238" s="36"/>
    </row>
    <row r="5239" customHeight="1" spans="18:18">
      <c r="R5239" s="36"/>
    </row>
    <row r="5240" customHeight="1" spans="18:18">
      <c r="R5240" s="36"/>
    </row>
    <row r="5241" customHeight="1" spans="18:18">
      <c r="R5241" s="36"/>
    </row>
    <row r="5242" customHeight="1" spans="18:18">
      <c r="R5242" s="36"/>
    </row>
    <row r="5243" customHeight="1" spans="18:18">
      <c r="R5243" s="36"/>
    </row>
    <row r="5244" customHeight="1" spans="18:18">
      <c r="R5244" s="36"/>
    </row>
    <row r="5245" customHeight="1" spans="18:18">
      <c r="R5245" s="36"/>
    </row>
    <row r="5246" customHeight="1" spans="18:18">
      <c r="R5246" s="36"/>
    </row>
    <row r="5247" customHeight="1" spans="18:18">
      <c r="R5247" s="36"/>
    </row>
    <row r="5248" customHeight="1" spans="18:18">
      <c r="R5248" s="36"/>
    </row>
    <row r="5249" customHeight="1" spans="18:18">
      <c r="R5249" s="36"/>
    </row>
    <row r="5250" customHeight="1" spans="18:18">
      <c r="R5250" s="36"/>
    </row>
    <row r="5251" customHeight="1" spans="18:18">
      <c r="R5251" s="36"/>
    </row>
    <row r="5252" customHeight="1" spans="18:18">
      <c r="R5252" s="36"/>
    </row>
    <row r="5253" customHeight="1" spans="18:18">
      <c r="R5253" s="36"/>
    </row>
    <row r="5254" customHeight="1" spans="18:18">
      <c r="R5254" s="36"/>
    </row>
    <row r="5255" customHeight="1" spans="18:18">
      <c r="R5255" s="36"/>
    </row>
    <row r="5256" customHeight="1" spans="18:18">
      <c r="R5256" s="36"/>
    </row>
    <row r="5257" customHeight="1" spans="18:18">
      <c r="R5257" s="36"/>
    </row>
    <row r="5258" customHeight="1" spans="18:18">
      <c r="R5258" s="36"/>
    </row>
    <row r="5259" customHeight="1" spans="18:18">
      <c r="R5259" s="36"/>
    </row>
    <row r="5260" customHeight="1" spans="18:18">
      <c r="R5260" s="36"/>
    </row>
    <row r="5261" customHeight="1" spans="18:18">
      <c r="R5261" s="36"/>
    </row>
    <row r="5262" customHeight="1" spans="18:18">
      <c r="R5262" s="36"/>
    </row>
    <row r="5263" customHeight="1" spans="18:18">
      <c r="R5263" s="36"/>
    </row>
    <row r="5264" customHeight="1" spans="18:18">
      <c r="R5264" s="36"/>
    </row>
    <row r="5265" customHeight="1" spans="18:18">
      <c r="R5265" s="36"/>
    </row>
    <row r="5266" customHeight="1" spans="18:18">
      <c r="R5266" s="36"/>
    </row>
    <row r="5267" customHeight="1" spans="1:18">
      <c r="A5267" s="1">
        <v>0</v>
      </c>
      <c r="R5267" s="36"/>
    </row>
    <row r="5268" customHeight="1" spans="18:18">
      <c r="R5268" s="36"/>
    </row>
    <row r="5269" customHeight="1" spans="18:18">
      <c r="R5269" s="36"/>
    </row>
    <row r="5270" customHeight="1" spans="18:18">
      <c r="R5270" s="36"/>
    </row>
    <row r="5271" customHeight="1" spans="18:18">
      <c r="R5271" s="36"/>
    </row>
    <row r="5272" customHeight="1" spans="18:18">
      <c r="R5272" s="36"/>
    </row>
    <row r="5273" customHeight="1" spans="18:18">
      <c r="R5273" s="36"/>
    </row>
    <row r="5274" customHeight="1" spans="18:18">
      <c r="R5274" s="36"/>
    </row>
    <row r="5275" customHeight="1" spans="18:18">
      <c r="R5275" s="36"/>
    </row>
    <row r="5276" customHeight="1" spans="18:18">
      <c r="R5276" s="36"/>
    </row>
    <row r="5277" customHeight="1" spans="18:18">
      <c r="R5277" s="36"/>
    </row>
    <row r="5278" customHeight="1" spans="18:18">
      <c r="R5278" s="36"/>
    </row>
    <row r="5279" customHeight="1" spans="18:18">
      <c r="R5279" s="36"/>
    </row>
    <row r="5280" customHeight="1" spans="18:18">
      <c r="R5280" s="36"/>
    </row>
    <row r="5281" customHeight="1" spans="18:18">
      <c r="R5281" s="36"/>
    </row>
    <row r="5282" customHeight="1" spans="18:18">
      <c r="R5282" s="36"/>
    </row>
    <row r="5283" customHeight="1" spans="18:18">
      <c r="R5283" s="36"/>
    </row>
    <row r="5284" customHeight="1" spans="18:18">
      <c r="R5284" s="36"/>
    </row>
    <row r="5285" customHeight="1" spans="18:18">
      <c r="R5285" s="36"/>
    </row>
    <row r="5286" customHeight="1" spans="18:18">
      <c r="R5286" s="36"/>
    </row>
    <row r="5287" customHeight="1" spans="18:18">
      <c r="R5287" s="36"/>
    </row>
    <row r="5288" customHeight="1" spans="18:18">
      <c r="R5288" s="36"/>
    </row>
    <row r="5289" customHeight="1" spans="18:18">
      <c r="R5289" s="36"/>
    </row>
    <row r="5290" customHeight="1" spans="18:18">
      <c r="R5290" s="36"/>
    </row>
    <row r="5291" customHeight="1" spans="18:18">
      <c r="R5291" s="36"/>
    </row>
    <row r="5292" customHeight="1" spans="18:18">
      <c r="R5292" s="36"/>
    </row>
    <row r="5293" customHeight="1" spans="18:18">
      <c r="R5293" s="36"/>
    </row>
    <row r="5294" customHeight="1" spans="18:18">
      <c r="R5294" s="36"/>
    </row>
    <row r="5295" customHeight="1" spans="18:18">
      <c r="R5295" s="36"/>
    </row>
    <row r="5296" customHeight="1" spans="18:18">
      <c r="R5296" s="36"/>
    </row>
    <row r="5297" customHeight="1" spans="18:18">
      <c r="R5297" s="36"/>
    </row>
    <row r="5298" customHeight="1" spans="18:18">
      <c r="R5298" s="36"/>
    </row>
    <row r="5299" customHeight="1" spans="18:18">
      <c r="R5299" s="36"/>
    </row>
    <row r="5300" customHeight="1" spans="18:18">
      <c r="R5300" s="36"/>
    </row>
    <row r="5301" customHeight="1" spans="18:18">
      <c r="R5301" s="36"/>
    </row>
    <row r="5302" customHeight="1" spans="18:18">
      <c r="R5302" s="36"/>
    </row>
    <row r="5303" customHeight="1" spans="18:18">
      <c r="R5303" s="36"/>
    </row>
    <row r="5304" customHeight="1" spans="18:18">
      <c r="R5304" s="36"/>
    </row>
    <row r="5305" customHeight="1" spans="18:18">
      <c r="R5305" s="36"/>
    </row>
    <row r="5306" customHeight="1" spans="18:18">
      <c r="R5306" s="36"/>
    </row>
    <row r="5307" customHeight="1" spans="18:18">
      <c r="R5307" s="36"/>
    </row>
    <row r="5308" customHeight="1" spans="18:18">
      <c r="R5308" s="36"/>
    </row>
    <row r="5309" customHeight="1" spans="18:18">
      <c r="R5309" s="36"/>
    </row>
    <row r="5310" customHeight="1" spans="18:18">
      <c r="R5310" s="36"/>
    </row>
    <row r="5311" customHeight="1" spans="18:18">
      <c r="R5311" s="36"/>
    </row>
    <row r="5312" customHeight="1" spans="18:18">
      <c r="R5312" s="36"/>
    </row>
    <row r="5313" customHeight="1" spans="18:18">
      <c r="R5313" s="36"/>
    </row>
    <row r="5314" customHeight="1" spans="18:18">
      <c r="R5314" s="36"/>
    </row>
    <row r="5315" customHeight="1" spans="18:18">
      <c r="R5315" s="36"/>
    </row>
    <row r="5316" customHeight="1" spans="18:18">
      <c r="R5316" s="36"/>
    </row>
    <row r="5317" customHeight="1" spans="18:18">
      <c r="R5317" s="36"/>
    </row>
    <row r="5318" customHeight="1" spans="18:18">
      <c r="R5318" s="36"/>
    </row>
    <row r="5319" customHeight="1" spans="18:18">
      <c r="R5319" s="36"/>
    </row>
    <row r="5320" customHeight="1" spans="18:18">
      <c r="R5320" s="36"/>
    </row>
    <row r="5321" customHeight="1" spans="18:18">
      <c r="R5321" s="36"/>
    </row>
    <row r="5322" customHeight="1" spans="18:18">
      <c r="R5322" s="36"/>
    </row>
    <row r="5323" customHeight="1" spans="18:18">
      <c r="R5323" s="36"/>
    </row>
    <row r="5324" customHeight="1" spans="18:18">
      <c r="R5324" s="36"/>
    </row>
    <row r="5325" customHeight="1" spans="18:18">
      <c r="R5325" s="36"/>
    </row>
    <row r="5326" customHeight="1" spans="18:18">
      <c r="R5326" s="36"/>
    </row>
    <row r="5327" customHeight="1" spans="18:18">
      <c r="R5327" s="36"/>
    </row>
    <row r="5328" customHeight="1" spans="18:18">
      <c r="R5328" s="36"/>
    </row>
    <row r="5329" customHeight="1" spans="18:18">
      <c r="R5329" s="36"/>
    </row>
    <row r="5330" customHeight="1" spans="18:18">
      <c r="R5330" s="36"/>
    </row>
    <row r="5331" customHeight="1" spans="18:18">
      <c r="R5331" s="36"/>
    </row>
    <row r="5332" customHeight="1" spans="18:18">
      <c r="R5332" s="36"/>
    </row>
    <row r="5333" customHeight="1" spans="18:18">
      <c r="R5333" s="36"/>
    </row>
    <row r="5334" customHeight="1" spans="18:18">
      <c r="R5334" s="36"/>
    </row>
    <row r="5335" customHeight="1" spans="18:18">
      <c r="R5335" s="36"/>
    </row>
    <row r="5336" customHeight="1" spans="18:18">
      <c r="R5336" s="36"/>
    </row>
    <row r="5337" customHeight="1" spans="18:18">
      <c r="R5337" s="36"/>
    </row>
    <row r="5338" customHeight="1" spans="18:18">
      <c r="R5338" s="36"/>
    </row>
    <row r="5339" customHeight="1" spans="18:18">
      <c r="R5339" s="36"/>
    </row>
    <row r="5340" customHeight="1" spans="18:18">
      <c r="R5340" s="36"/>
    </row>
    <row r="5341" customHeight="1" spans="18:18">
      <c r="R5341" s="36"/>
    </row>
    <row r="5342" customHeight="1" spans="18:18">
      <c r="R5342" s="36"/>
    </row>
    <row r="5343" customHeight="1" spans="18:18">
      <c r="R5343" s="36"/>
    </row>
    <row r="5344" customHeight="1" spans="18:18">
      <c r="R5344" s="36"/>
    </row>
    <row r="5345" customHeight="1" spans="18:18">
      <c r="R5345" s="36"/>
    </row>
    <row r="5346" customHeight="1" spans="18:18">
      <c r="R5346" s="36"/>
    </row>
    <row r="5347" customHeight="1" spans="18:18">
      <c r="R5347" s="36"/>
    </row>
    <row r="5348" customHeight="1" spans="18:18">
      <c r="R5348" s="36"/>
    </row>
    <row r="5349" customHeight="1" spans="18:18">
      <c r="R5349" s="36"/>
    </row>
    <row r="5350" customHeight="1" spans="18:18">
      <c r="R5350" s="36"/>
    </row>
    <row r="5351" customHeight="1" spans="18:18">
      <c r="R5351" s="36"/>
    </row>
    <row r="5352" customHeight="1" spans="18:18">
      <c r="R5352" s="36"/>
    </row>
    <row r="5353" customHeight="1" spans="18:18">
      <c r="R5353" s="36"/>
    </row>
    <row r="5354" customHeight="1" spans="18:18">
      <c r="R5354" s="36"/>
    </row>
    <row r="5355" customHeight="1" spans="18:18">
      <c r="R5355" s="36"/>
    </row>
    <row r="5356" customHeight="1" spans="18:18">
      <c r="R5356" s="36"/>
    </row>
    <row r="5357" customHeight="1" spans="18:18">
      <c r="R5357" s="36"/>
    </row>
    <row r="5358" customHeight="1" spans="18:18">
      <c r="R5358" s="36"/>
    </row>
    <row r="5359" customHeight="1" spans="18:18">
      <c r="R5359" s="36"/>
    </row>
    <row r="5360" customHeight="1" spans="18:18">
      <c r="R5360" s="36"/>
    </row>
    <row r="5361" customHeight="1" spans="18:18">
      <c r="R5361" s="36"/>
    </row>
    <row r="5362" customHeight="1" spans="18:18">
      <c r="R5362" s="36"/>
    </row>
    <row r="5363" customHeight="1" spans="18:18">
      <c r="R5363" s="36"/>
    </row>
    <row r="5364" customHeight="1" spans="18:18">
      <c r="R5364" s="36"/>
    </row>
    <row r="5365" customHeight="1" spans="18:18">
      <c r="R5365" s="36"/>
    </row>
    <row r="5366" customHeight="1" spans="18:18">
      <c r="R5366" s="36"/>
    </row>
    <row r="5367" customHeight="1" spans="18:18">
      <c r="R5367" s="36"/>
    </row>
    <row r="5368" customHeight="1" spans="18:18">
      <c r="R5368" s="36"/>
    </row>
    <row r="5369" customHeight="1" spans="18:18">
      <c r="R5369" s="36"/>
    </row>
    <row r="5370" customHeight="1" spans="18:18">
      <c r="R5370" s="36"/>
    </row>
    <row r="5371" customHeight="1" spans="18:18">
      <c r="R5371" s="36"/>
    </row>
    <row r="5372" customHeight="1" spans="18:18">
      <c r="R5372" s="36"/>
    </row>
    <row r="5373" customHeight="1" spans="18:18">
      <c r="R5373" s="36"/>
    </row>
    <row r="5374" customHeight="1" spans="18:18">
      <c r="R5374" s="36"/>
    </row>
    <row r="5375" customHeight="1" spans="18:18">
      <c r="R5375" s="36"/>
    </row>
    <row r="5376" customHeight="1" spans="18:18">
      <c r="R5376" s="36"/>
    </row>
    <row r="5377" customHeight="1" spans="18:18">
      <c r="R5377" s="36"/>
    </row>
    <row r="5378" customHeight="1" spans="18:18">
      <c r="R5378" s="36"/>
    </row>
    <row r="5379" customHeight="1" spans="18:18">
      <c r="R5379" s="36"/>
    </row>
    <row r="5380" customHeight="1" spans="18:18">
      <c r="R5380" s="36"/>
    </row>
    <row r="5381" customHeight="1" spans="18:18">
      <c r="R5381" s="36"/>
    </row>
    <row r="5382" customHeight="1" spans="18:18">
      <c r="R5382" s="36"/>
    </row>
    <row r="5383" customHeight="1" spans="18:18">
      <c r="R5383" s="36"/>
    </row>
    <row r="5384" customHeight="1" spans="18:18">
      <c r="R5384" s="36"/>
    </row>
    <row r="5385" customHeight="1" spans="18:18">
      <c r="R5385" s="36"/>
    </row>
    <row r="5386" customHeight="1" spans="18:18">
      <c r="R5386" s="36"/>
    </row>
    <row r="5387" customHeight="1" spans="18:18">
      <c r="R5387" s="36"/>
    </row>
    <row r="5388" customHeight="1" spans="18:18">
      <c r="R5388" s="36"/>
    </row>
    <row r="5389" customHeight="1" spans="18:18">
      <c r="R5389" s="36"/>
    </row>
    <row r="5390" customHeight="1" spans="18:18">
      <c r="R5390" s="36"/>
    </row>
    <row r="5391" customHeight="1" spans="18:18">
      <c r="R5391" s="36"/>
    </row>
    <row r="5392" customHeight="1" spans="18:18">
      <c r="R5392" s="36"/>
    </row>
    <row r="5393" customHeight="1" spans="18:18">
      <c r="R5393" s="36"/>
    </row>
    <row r="5394" customHeight="1" spans="18:18">
      <c r="R5394" s="36"/>
    </row>
    <row r="5395" customHeight="1" spans="18:18">
      <c r="R5395" s="36"/>
    </row>
    <row r="5396" customHeight="1" spans="18:18">
      <c r="R5396" s="36"/>
    </row>
    <row r="5397" customHeight="1" spans="18:18">
      <c r="R5397" s="36"/>
    </row>
    <row r="5398" customHeight="1" spans="18:18">
      <c r="R5398" s="36"/>
    </row>
    <row r="5399" customHeight="1" spans="18:18">
      <c r="R5399" s="36"/>
    </row>
    <row r="5400" customHeight="1" spans="18:18">
      <c r="R5400" s="36"/>
    </row>
    <row r="5401" customHeight="1" spans="18:18">
      <c r="R5401" s="36"/>
    </row>
    <row r="5402" customHeight="1" spans="18:18">
      <c r="R5402" s="36"/>
    </row>
    <row r="5403" customHeight="1" spans="18:18">
      <c r="R5403" s="36"/>
    </row>
    <row r="5404" customHeight="1" spans="18:18">
      <c r="R5404" s="36"/>
    </row>
    <row r="5405" customHeight="1" spans="18:18">
      <c r="R5405" s="36"/>
    </row>
    <row r="5406" customHeight="1" spans="18:18">
      <c r="R5406" s="36"/>
    </row>
    <row r="5407" customHeight="1" spans="18:18">
      <c r="R5407" s="36"/>
    </row>
    <row r="5408" customHeight="1" spans="18:18">
      <c r="R5408" s="36"/>
    </row>
    <row r="5409" customHeight="1" spans="18:18">
      <c r="R5409" s="36"/>
    </row>
    <row r="5410" customHeight="1" spans="18:18">
      <c r="R5410" s="36"/>
    </row>
    <row r="5411" customHeight="1" spans="18:18">
      <c r="R5411" s="36"/>
    </row>
    <row r="5412" customHeight="1" spans="18:18">
      <c r="R5412" s="36"/>
    </row>
    <row r="5413" customHeight="1" spans="18:18">
      <c r="R5413" s="36"/>
    </row>
    <row r="5414" customHeight="1" spans="18:18">
      <c r="R5414" s="36"/>
    </row>
    <row r="5415" customHeight="1" spans="18:18">
      <c r="R5415" s="36"/>
    </row>
    <row r="5416" customHeight="1" spans="18:18">
      <c r="R5416" s="36"/>
    </row>
    <row r="5417" customHeight="1" spans="18:18">
      <c r="R5417" s="36"/>
    </row>
    <row r="5418" customHeight="1" spans="18:18">
      <c r="R5418" s="36"/>
    </row>
    <row r="5419" customHeight="1" spans="18:18">
      <c r="R5419" s="36"/>
    </row>
    <row r="5420" customHeight="1" spans="18:18">
      <c r="R5420" s="36"/>
    </row>
    <row r="5421" customHeight="1" spans="18:18">
      <c r="R5421" s="36"/>
    </row>
    <row r="5422" customHeight="1" spans="18:18">
      <c r="R5422" s="36"/>
    </row>
    <row r="5423" customHeight="1" spans="18:18">
      <c r="R5423" s="36"/>
    </row>
    <row r="5424" customHeight="1" spans="18:18">
      <c r="R5424" s="36"/>
    </row>
    <row r="5425" customHeight="1" spans="18:18">
      <c r="R5425" s="36"/>
    </row>
    <row r="5426" customHeight="1" spans="18:18">
      <c r="R5426" s="36"/>
    </row>
    <row r="5427" customHeight="1" spans="18:18">
      <c r="R5427" s="36"/>
    </row>
    <row r="5428" customHeight="1" spans="18:18">
      <c r="R5428" s="36"/>
    </row>
    <row r="5429" customHeight="1" spans="18:18">
      <c r="R5429" s="36"/>
    </row>
    <row r="5430" customHeight="1" spans="18:18">
      <c r="R5430" s="36"/>
    </row>
    <row r="5431" customHeight="1" spans="18:18">
      <c r="R5431" s="36"/>
    </row>
    <row r="5432" customHeight="1" spans="18:18">
      <c r="R5432" s="36"/>
    </row>
    <row r="5433" customHeight="1" spans="18:18">
      <c r="R5433" s="36"/>
    </row>
    <row r="5434" customHeight="1" spans="18:18">
      <c r="R5434" s="36"/>
    </row>
    <row r="5435" customHeight="1" spans="18:18">
      <c r="R5435" s="36"/>
    </row>
    <row r="5436" customHeight="1" spans="18:18">
      <c r="R5436" s="36"/>
    </row>
    <row r="5437" customHeight="1" spans="18:18">
      <c r="R5437" s="36"/>
    </row>
    <row r="5438" customHeight="1" spans="18:18">
      <c r="R5438" s="36"/>
    </row>
    <row r="5439" customHeight="1" spans="18:18">
      <c r="R5439" s="36"/>
    </row>
    <row r="5440" customHeight="1" spans="18:18">
      <c r="R5440" s="36"/>
    </row>
    <row r="5441" customHeight="1" spans="18:18">
      <c r="R5441" s="36"/>
    </row>
    <row r="5442" customHeight="1" spans="18:18">
      <c r="R5442" s="36"/>
    </row>
    <row r="5443" customHeight="1" spans="18:18">
      <c r="R5443" s="36"/>
    </row>
    <row r="5444" customHeight="1" spans="18:18">
      <c r="R5444" s="36"/>
    </row>
    <row r="5445" customHeight="1" spans="18:18">
      <c r="R5445" s="36"/>
    </row>
    <row r="5446" customHeight="1" spans="18:18">
      <c r="R5446" s="36"/>
    </row>
    <row r="5447" customHeight="1" spans="18:18">
      <c r="R5447" s="36"/>
    </row>
    <row r="5448" customHeight="1" spans="18:18">
      <c r="R5448" s="36"/>
    </row>
    <row r="5449" customHeight="1" spans="18:18">
      <c r="R5449" s="36"/>
    </row>
    <row r="5450" customHeight="1" spans="18:18">
      <c r="R5450" s="36"/>
    </row>
    <row r="5451" customHeight="1" spans="18:18">
      <c r="R5451" s="36"/>
    </row>
    <row r="5452" customHeight="1" spans="18:18">
      <c r="R5452" s="36"/>
    </row>
    <row r="5453" customHeight="1" spans="18:18">
      <c r="R5453" s="36"/>
    </row>
    <row r="5454" customHeight="1" spans="18:18">
      <c r="R5454" s="36"/>
    </row>
    <row r="5455" customHeight="1" spans="18:18">
      <c r="R5455" s="36"/>
    </row>
    <row r="5456" customHeight="1" spans="18:18">
      <c r="R5456" s="36"/>
    </row>
    <row r="5457" customHeight="1" spans="18:18">
      <c r="R5457" s="36"/>
    </row>
    <row r="5458" customHeight="1" spans="18:18">
      <c r="R5458" s="36"/>
    </row>
    <row r="5459" customHeight="1" spans="18:18">
      <c r="R5459" s="36"/>
    </row>
    <row r="5460" customHeight="1" spans="18:18">
      <c r="R5460" s="36"/>
    </row>
    <row r="5461" customHeight="1" spans="18:18">
      <c r="R5461" s="36"/>
    </row>
    <row r="5462" customHeight="1" spans="18:18">
      <c r="R5462" s="36"/>
    </row>
    <row r="5463" customHeight="1" spans="18:18">
      <c r="R5463" s="36"/>
    </row>
    <row r="5464" customHeight="1" spans="18:18">
      <c r="R5464" s="36"/>
    </row>
    <row r="5465" customHeight="1" spans="18:18">
      <c r="R5465" s="36"/>
    </row>
    <row r="5466" customHeight="1" spans="18:18">
      <c r="R5466" s="36"/>
    </row>
    <row r="5467" customHeight="1" spans="18:18">
      <c r="R5467" s="36"/>
    </row>
    <row r="5468" customHeight="1" spans="18:18">
      <c r="R5468" s="36"/>
    </row>
    <row r="5469" customHeight="1" spans="18:18">
      <c r="R5469" s="36"/>
    </row>
    <row r="5470" customHeight="1" spans="18:18">
      <c r="R5470" s="36"/>
    </row>
    <row r="5471" customHeight="1" spans="18:18">
      <c r="R5471" s="36"/>
    </row>
    <row r="5472" customHeight="1" spans="18:18">
      <c r="R5472" s="36"/>
    </row>
    <row r="5473" customHeight="1" spans="18:18">
      <c r="R5473" s="36"/>
    </row>
    <row r="5474" customHeight="1" spans="18:18">
      <c r="R5474" s="36"/>
    </row>
    <row r="5475" customHeight="1" spans="18:18">
      <c r="R5475" s="36"/>
    </row>
    <row r="5476" customHeight="1" spans="18:18">
      <c r="R5476" s="36"/>
    </row>
    <row r="5477" customHeight="1" spans="18:18">
      <c r="R5477" s="36"/>
    </row>
    <row r="5478" customHeight="1" spans="18:18">
      <c r="R5478" s="36"/>
    </row>
    <row r="5479" customHeight="1" spans="18:18">
      <c r="R5479" s="36"/>
    </row>
    <row r="5480" customHeight="1" spans="18:18">
      <c r="R5480" s="36"/>
    </row>
    <row r="5481" customHeight="1" spans="18:18">
      <c r="R5481" s="36"/>
    </row>
    <row r="5482" customHeight="1" spans="18:18">
      <c r="R5482" s="36"/>
    </row>
    <row r="5483" customHeight="1" spans="18:18">
      <c r="R5483" s="36"/>
    </row>
    <row r="5484" customHeight="1" spans="18:18">
      <c r="R5484" s="36"/>
    </row>
    <row r="5485" customHeight="1" spans="18:18">
      <c r="R5485" s="36"/>
    </row>
    <row r="5486" customHeight="1" spans="18:18">
      <c r="R5486" s="36"/>
    </row>
    <row r="5487" customHeight="1" spans="18:18">
      <c r="R5487" s="36"/>
    </row>
    <row r="5488" customHeight="1" spans="18:18">
      <c r="R5488" s="36"/>
    </row>
    <row r="5489" customHeight="1" spans="18:18">
      <c r="R5489" s="36"/>
    </row>
    <row r="5490" customHeight="1" spans="18:18">
      <c r="R5490" s="36"/>
    </row>
    <row r="5491" customHeight="1" spans="18:18">
      <c r="R5491" s="36"/>
    </row>
    <row r="5492" customHeight="1" spans="18:18">
      <c r="R5492" s="36"/>
    </row>
    <row r="5493" customHeight="1" spans="18:18">
      <c r="R5493" s="36"/>
    </row>
    <row r="5494" customHeight="1" spans="18:18">
      <c r="R5494" s="36"/>
    </row>
    <row r="5495" customHeight="1" spans="18:18">
      <c r="R5495" s="36"/>
    </row>
    <row r="5496" customHeight="1" spans="18:18">
      <c r="R5496" s="36"/>
    </row>
    <row r="5497" customHeight="1" spans="18:18">
      <c r="R5497" s="36"/>
    </row>
    <row r="5498" customHeight="1" spans="18:18">
      <c r="R5498" s="36"/>
    </row>
    <row r="5499" customHeight="1" spans="18:18">
      <c r="R5499" s="36"/>
    </row>
    <row r="5500" customHeight="1" spans="18:18">
      <c r="R5500" s="36"/>
    </row>
    <row r="5501" customHeight="1" spans="18:18">
      <c r="R5501" s="36"/>
    </row>
    <row r="5502" customHeight="1" spans="18:18">
      <c r="R5502" s="36"/>
    </row>
    <row r="5503" customHeight="1" spans="18:18">
      <c r="R5503" s="36"/>
    </row>
    <row r="5504" customHeight="1" spans="18:18">
      <c r="R5504" s="36"/>
    </row>
    <row r="5505" customHeight="1" spans="18:18">
      <c r="R5505" s="36"/>
    </row>
    <row r="5506" customHeight="1" spans="18:18">
      <c r="R5506" s="36"/>
    </row>
    <row r="5507" customHeight="1" spans="18:18">
      <c r="R5507" s="36"/>
    </row>
    <row r="5508" customHeight="1" spans="18:18">
      <c r="R5508" s="36"/>
    </row>
    <row r="5509" customHeight="1" spans="18:18">
      <c r="R5509" s="36"/>
    </row>
    <row r="5510" customHeight="1" spans="18:18">
      <c r="R5510" s="36"/>
    </row>
    <row r="5511" customHeight="1" spans="18:18">
      <c r="R5511" s="36"/>
    </row>
    <row r="5512" customHeight="1" spans="18:18">
      <c r="R5512" s="36"/>
    </row>
    <row r="5513" customHeight="1" spans="18:18">
      <c r="R5513" s="36"/>
    </row>
    <row r="5514" customHeight="1" spans="18:18">
      <c r="R5514" s="36"/>
    </row>
    <row r="5515" customHeight="1" spans="18:18">
      <c r="R5515" s="36"/>
    </row>
    <row r="5516" customHeight="1" spans="18:18">
      <c r="R5516" s="36"/>
    </row>
    <row r="5517" customHeight="1" spans="18:18">
      <c r="R5517" s="36"/>
    </row>
    <row r="5518" customHeight="1" spans="18:18">
      <c r="R5518" s="36"/>
    </row>
    <row r="5519" customHeight="1" spans="18:18">
      <c r="R5519" s="36"/>
    </row>
    <row r="5520" customHeight="1" spans="18:18">
      <c r="R5520" s="36"/>
    </row>
    <row r="5521" customHeight="1" spans="18:18">
      <c r="R5521" s="36"/>
    </row>
    <row r="5522" customHeight="1" spans="18:18">
      <c r="R5522" s="36"/>
    </row>
    <row r="5523" customHeight="1" spans="18:18">
      <c r="R5523" s="36"/>
    </row>
    <row r="5524" customHeight="1" spans="18:18">
      <c r="R5524" s="36"/>
    </row>
    <row r="5525" customHeight="1" spans="18:18">
      <c r="R5525" s="36"/>
    </row>
    <row r="5526" customHeight="1" spans="18:18">
      <c r="R5526" s="36"/>
    </row>
    <row r="5527" customHeight="1" spans="18:18">
      <c r="R5527" s="36"/>
    </row>
    <row r="5528" customHeight="1" spans="18:18">
      <c r="R5528" s="36"/>
    </row>
    <row r="5529" customHeight="1" spans="18:18">
      <c r="R5529" s="36"/>
    </row>
    <row r="5530" customHeight="1" spans="18:18">
      <c r="R5530" s="36"/>
    </row>
    <row r="5531" customHeight="1" spans="18:18">
      <c r="R5531" s="36"/>
    </row>
    <row r="5532" customHeight="1" spans="18:18">
      <c r="R5532" s="36"/>
    </row>
    <row r="5533" customHeight="1" spans="18:18">
      <c r="R5533" s="36"/>
    </row>
    <row r="5534" customHeight="1" spans="18:18">
      <c r="R5534" s="36"/>
    </row>
    <row r="5535" customHeight="1" spans="18:18">
      <c r="R5535" s="36"/>
    </row>
    <row r="5536" customHeight="1" spans="18:18">
      <c r="R5536" s="36"/>
    </row>
    <row r="5537" customHeight="1" spans="18:18">
      <c r="R5537" s="36"/>
    </row>
    <row r="5538" customHeight="1" spans="18:18">
      <c r="R5538" s="36"/>
    </row>
    <row r="5539" customHeight="1" spans="18:18">
      <c r="R5539" s="36"/>
    </row>
    <row r="5540" customHeight="1" spans="18:18">
      <c r="R5540" s="36"/>
    </row>
    <row r="5541" customHeight="1" spans="18:18">
      <c r="R5541" s="36"/>
    </row>
    <row r="5542" customHeight="1" spans="18:18">
      <c r="R5542" s="36"/>
    </row>
    <row r="5543" customHeight="1" spans="18:18">
      <c r="R5543" s="36"/>
    </row>
    <row r="5544" customHeight="1" spans="18:18">
      <c r="R5544" s="36"/>
    </row>
    <row r="5545" customHeight="1" spans="18:18">
      <c r="R5545" s="36"/>
    </row>
    <row r="5546" customHeight="1" spans="18:18">
      <c r="R5546" s="36"/>
    </row>
    <row r="5547" customHeight="1" spans="18:18">
      <c r="R5547" s="36"/>
    </row>
    <row r="5548" customHeight="1" spans="18:18">
      <c r="R5548" s="36"/>
    </row>
    <row r="5549" customHeight="1" spans="18:18">
      <c r="R5549" s="36"/>
    </row>
    <row r="5550" customHeight="1" spans="18:18">
      <c r="R5550" s="36"/>
    </row>
    <row r="5551" customHeight="1" spans="18:18">
      <c r="R5551" s="36"/>
    </row>
    <row r="5552" customHeight="1" spans="18:18">
      <c r="R5552" s="36"/>
    </row>
    <row r="5553" customHeight="1" spans="18:18">
      <c r="R5553" s="36"/>
    </row>
    <row r="5554" customHeight="1" spans="18:18">
      <c r="R5554" s="36"/>
    </row>
    <row r="5555" customHeight="1" spans="18:18">
      <c r="R5555" s="36"/>
    </row>
    <row r="5556" customHeight="1" spans="18:18">
      <c r="R5556" s="36"/>
    </row>
    <row r="5557" customHeight="1" spans="18:18">
      <c r="R5557" s="36"/>
    </row>
    <row r="5558" customHeight="1" spans="18:18">
      <c r="R5558" s="36"/>
    </row>
    <row r="5559" customHeight="1" spans="18:18">
      <c r="R5559" s="36"/>
    </row>
    <row r="5560" customHeight="1" spans="18:18">
      <c r="R5560" s="36"/>
    </row>
    <row r="5561" customHeight="1" spans="18:18">
      <c r="R5561" s="36"/>
    </row>
    <row r="5562" customHeight="1" spans="18:18">
      <c r="R5562" s="36"/>
    </row>
    <row r="5563" customHeight="1" spans="18:18">
      <c r="R5563" s="36"/>
    </row>
    <row r="5564" customHeight="1" spans="18:18">
      <c r="R5564" s="36"/>
    </row>
    <row r="5565" customHeight="1" spans="18:18">
      <c r="R5565" s="36"/>
    </row>
    <row r="5566" customHeight="1" spans="18:18">
      <c r="R5566" s="36"/>
    </row>
    <row r="5567" customHeight="1" spans="18:18">
      <c r="R5567" s="36"/>
    </row>
    <row r="5568" customHeight="1" spans="18:18">
      <c r="R5568" s="36"/>
    </row>
    <row r="5569" customHeight="1" spans="18:18">
      <c r="R5569" s="36"/>
    </row>
    <row r="5570" customHeight="1" spans="18:18">
      <c r="R5570" s="36"/>
    </row>
    <row r="5571" customHeight="1" spans="18:18">
      <c r="R5571" s="36"/>
    </row>
    <row r="5572" customHeight="1" spans="18:18">
      <c r="R5572" s="36"/>
    </row>
    <row r="5573" customHeight="1" spans="18:18">
      <c r="R5573" s="36"/>
    </row>
    <row r="5574" customHeight="1" spans="18:18">
      <c r="R5574" s="36"/>
    </row>
    <row r="5575" customHeight="1" spans="18:18">
      <c r="R5575" s="36"/>
    </row>
    <row r="5576" customHeight="1" spans="18:18">
      <c r="R5576" s="36"/>
    </row>
    <row r="5577" customHeight="1" spans="18:18">
      <c r="R5577" s="36"/>
    </row>
    <row r="5578" customHeight="1" spans="18:18">
      <c r="R5578" s="36"/>
    </row>
    <row r="5579" customHeight="1" spans="18:18">
      <c r="R5579" s="36"/>
    </row>
    <row r="5580" customHeight="1" spans="18:18">
      <c r="R5580" s="36"/>
    </row>
    <row r="5581" customHeight="1" spans="18:18">
      <c r="R5581" s="36"/>
    </row>
    <row r="5582" customHeight="1" spans="18:18">
      <c r="R5582" s="36"/>
    </row>
    <row r="5583" customHeight="1" spans="18:18">
      <c r="R5583" s="36"/>
    </row>
    <row r="5584" customHeight="1" spans="18:18">
      <c r="R5584" s="36"/>
    </row>
    <row r="5585" customHeight="1" spans="18:18">
      <c r="R5585" s="36"/>
    </row>
    <row r="5586" customHeight="1" spans="18:18">
      <c r="R5586" s="36"/>
    </row>
    <row r="5587" customHeight="1" spans="18:18">
      <c r="R5587" s="36"/>
    </row>
    <row r="5588" customHeight="1" spans="18:18">
      <c r="R5588" s="36"/>
    </row>
    <row r="5589" customHeight="1" spans="18:18">
      <c r="R5589" s="36"/>
    </row>
    <row r="5590" customHeight="1" spans="18:18">
      <c r="R5590" s="36"/>
    </row>
    <row r="5591" customHeight="1" spans="18:18">
      <c r="R5591" s="36"/>
    </row>
    <row r="5592" customHeight="1" spans="18:18">
      <c r="R5592" s="36"/>
    </row>
    <row r="5593" customHeight="1" spans="18:18">
      <c r="R5593" s="36"/>
    </row>
    <row r="5594" customHeight="1" spans="18:18">
      <c r="R5594" s="36"/>
    </row>
    <row r="5595" customHeight="1" spans="18:18">
      <c r="R5595" s="36"/>
    </row>
    <row r="5596" customHeight="1" spans="18:18">
      <c r="R5596" s="36"/>
    </row>
    <row r="5597" customHeight="1" spans="18:18">
      <c r="R5597" s="36"/>
    </row>
    <row r="5598" customHeight="1" spans="18:18">
      <c r="R5598" s="36"/>
    </row>
    <row r="5599" customHeight="1" spans="18:18">
      <c r="R5599" s="36"/>
    </row>
    <row r="5600" customHeight="1" spans="18:18">
      <c r="R5600" s="36"/>
    </row>
    <row r="5601" customHeight="1" spans="18:18">
      <c r="R5601" s="36"/>
    </row>
    <row r="5602" customHeight="1" spans="18:18">
      <c r="R5602" s="36"/>
    </row>
    <row r="5603" customHeight="1" spans="18:18">
      <c r="R5603" s="36"/>
    </row>
    <row r="5604" customHeight="1" spans="18:18">
      <c r="R5604" s="36"/>
    </row>
    <row r="5605" customHeight="1" spans="18:18">
      <c r="R5605" s="36"/>
    </row>
    <row r="5606" customHeight="1" spans="18:18">
      <c r="R5606" s="36"/>
    </row>
    <row r="5607" customHeight="1" spans="18:18">
      <c r="R5607" s="36"/>
    </row>
    <row r="5608" customHeight="1" spans="18:18">
      <c r="R5608" s="36"/>
    </row>
    <row r="5609" customHeight="1" spans="18:18">
      <c r="R5609" s="36"/>
    </row>
    <row r="5610" customHeight="1" spans="18:18">
      <c r="R5610" s="36"/>
    </row>
    <row r="5611" customHeight="1" spans="18:18">
      <c r="R5611" s="36"/>
    </row>
    <row r="5612" customHeight="1" spans="18:18">
      <c r="R5612" s="36"/>
    </row>
    <row r="5613" customHeight="1" spans="18:18">
      <c r="R5613" s="36"/>
    </row>
    <row r="5614" customHeight="1" spans="18:18">
      <c r="R5614" s="36"/>
    </row>
    <row r="5615" customHeight="1" spans="18:18">
      <c r="R5615" s="36"/>
    </row>
    <row r="5616" customHeight="1" spans="18:18">
      <c r="R5616" s="36"/>
    </row>
    <row r="5617" customHeight="1" spans="18:18">
      <c r="R5617" s="36"/>
    </row>
    <row r="5618" customHeight="1" spans="18:18">
      <c r="R5618" s="36"/>
    </row>
    <row r="5619" customHeight="1" spans="18:18">
      <c r="R5619" s="36"/>
    </row>
    <row r="5620" customHeight="1" spans="18:18">
      <c r="R5620" s="36"/>
    </row>
    <row r="5621" customHeight="1" spans="18:18">
      <c r="R5621" s="36"/>
    </row>
    <row r="5622" customHeight="1" spans="18:18">
      <c r="R5622" s="36"/>
    </row>
    <row r="5623" customHeight="1" spans="18:18">
      <c r="R5623" s="36"/>
    </row>
    <row r="5624" customHeight="1" spans="18:18">
      <c r="R5624" s="36"/>
    </row>
    <row r="5625" customHeight="1" spans="18:18">
      <c r="R5625" s="36"/>
    </row>
    <row r="5626" customHeight="1" spans="18:18">
      <c r="R5626" s="36"/>
    </row>
    <row r="5627" customHeight="1" spans="18:18">
      <c r="R5627" s="36"/>
    </row>
    <row r="5628" customHeight="1" spans="18:18">
      <c r="R5628" s="36"/>
    </row>
    <row r="5629" customHeight="1" spans="18:18">
      <c r="R5629" s="36"/>
    </row>
    <row r="5630" customHeight="1" spans="18:18">
      <c r="R5630" s="36"/>
    </row>
    <row r="5631" customHeight="1" spans="18:18">
      <c r="R5631" s="36"/>
    </row>
    <row r="5632" customHeight="1" spans="18:18">
      <c r="R5632" s="36"/>
    </row>
    <row r="5633" customHeight="1" spans="18:18">
      <c r="R5633" s="36"/>
    </row>
    <row r="5634" customHeight="1" spans="18:18">
      <c r="R5634" s="36"/>
    </row>
    <row r="5635" customHeight="1" spans="18:18">
      <c r="R5635" s="36"/>
    </row>
    <row r="5636" customHeight="1" spans="18:18">
      <c r="R5636" s="36"/>
    </row>
    <row r="5637" customHeight="1" spans="18:18">
      <c r="R5637" s="36"/>
    </row>
    <row r="5638" customHeight="1" spans="18:18">
      <c r="R5638" s="36"/>
    </row>
    <row r="5639" customHeight="1" spans="18:18">
      <c r="R5639" s="36"/>
    </row>
    <row r="5640" customHeight="1" spans="18:18">
      <c r="R5640" s="36"/>
    </row>
    <row r="5641" customHeight="1" spans="18:18">
      <c r="R5641" s="36"/>
    </row>
    <row r="5642" customHeight="1" spans="18:18">
      <c r="R5642" s="36"/>
    </row>
    <row r="5643" customHeight="1" spans="18:18">
      <c r="R5643" s="36"/>
    </row>
    <row r="5644" customHeight="1" spans="18:18">
      <c r="R5644" s="36"/>
    </row>
    <row r="5645" customHeight="1" spans="18:18">
      <c r="R5645" s="36"/>
    </row>
    <row r="5646" customHeight="1" spans="18:18">
      <c r="R5646" s="36"/>
    </row>
    <row r="5647" customHeight="1" spans="18:18">
      <c r="R5647" s="36"/>
    </row>
    <row r="5648" customHeight="1" spans="18:18">
      <c r="R5648" s="36"/>
    </row>
    <row r="5649" customHeight="1" spans="18:18">
      <c r="R5649" s="36"/>
    </row>
    <row r="5650" customHeight="1" spans="18:18">
      <c r="R5650" s="36"/>
    </row>
    <row r="5651" customHeight="1" spans="18:18">
      <c r="R5651" s="36"/>
    </row>
    <row r="5652" customHeight="1" spans="18:18">
      <c r="R5652" s="36"/>
    </row>
    <row r="5653" customHeight="1" spans="18:18">
      <c r="R5653" s="36"/>
    </row>
    <row r="5654" customHeight="1" spans="18:18">
      <c r="R5654" s="36"/>
    </row>
    <row r="5655" customHeight="1" spans="18:18">
      <c r="R5655" s="36"/>
    </row>
    <row r="5656" customHeight="1" spans="18:18">
      <c r="R5656" s="36"/>
    </row>
    <row r="5657" customHeight="1" spans="18:18">
      <c r="R5657" s="36"/>
    </row>
    <row r="5658" customHeight="1" spans="18:18">
      <c r="R5658" s="36"/>
    </row>
    <row r="5659" customHeight="1" spans="18:18">
      <c r="R5659" s="36"/>
    </row>
    <row r="5660" customHeight="1" spans="18:18">
      <c r="R5660" s="36"/>
    </row>
    <row r="5661" customHeight="1" spans="18:18">
      <c r="R5661" s="36"/>
    </row>
    <row r="5662" customHeight="1" spans="18:18">
      <c r="R5662" s="36"/>
    </row>
    <row r="5663" customHeight="1" spans="18:18">
      <c r="R5663" s="36"/>
    </row>
    <row r="5664" customHeight="1" spans="18:18">
      <c r="R5664" s="36"/>
    </row>
    <row r="5665" customHeight="1" spans="18:18">
      <c r="R5665" s="36"/>
    </row>
    <row r="5666" customHeight="1" spans="18:18">
      <c r="R5666" s="36"/>
    </row>
    <row r="5667" customHeight="1" spans="18:18">
      <c r="R5667" s="36"/>
    </row>
    <row r="5668" customHeight="1" spans="18:18">
      <c r="R5668" s="36"/>
    </row>
    <row r="5669" customHeight="1" spans="18:18">
      <c r="R5669" s="36"/>
    </row>
    <row r="5670" customHeight="1" spans="18:18">
      <c r="R5670" s="36"/>
    </row>
    <row r="5671" customHeight="1" spans="18:18">
      <c r="R5671" s="36"/>
    </row>
    <row r="5672" customHeight="1" spans="18:18">
      <c r="R5672" s="36"/>
    </row>
    <row r="5673" customHeight="1" spans="18:18">
      <c r="R5673" s="36"/>
    </row>
    <row r="5674" customHeight="1" spans="18:18">
      <c r="R5674" s="36"/>
    </row>
    <row r="5675" customHeight="1" spans="18:18">
      <c r="R5675" s="36"/>
    </row>
    <row r="5676" customHeight="1" spans="18:18">
      <c r="R5676" s="36"/>
    </row>
    <row r="5677" customHeight="1" spans="18:18">
      <c r="R5677" s="36"/>
    </row>
    <row r="5678" customHeight="1" spans="18:18">
      <c r="R5678" s="36"/>
    </row>
    <row r="5679" customHeight="1" spans="18:18">
      <c r="R5679" s="36"/>
    </row>
    <row r="5680" customHeight="1" spans="18:18">
      <c r="R5680" s="36"/>
    </row>
    <row r="5681" customHeight="1" spans="18:18">
      <c r="R5681" s="36"/>
    </row>
    <row r="5682" customHeight="1" spans="18:18">
      <c r="R5682" s="36"/>
    </row>
    <row r="5683" customHeight="1" spans="18:18">
      <c r="R5683" s="36"/>
    </row>
    <row r="5684" customHeight="1" spans="18:18">
      <c r="R5684" s="36"/>
    </row>
    <row r="5685" customHeight="1" spans="18:18">
      <c r="R5685" s="36"/>
    </row>
    <row r="5686" customHeight="1" spans="18:18">
      <c r="R5686" s="36"/>
    </row>
    <row r="5687" customHeight="1" spans="18:18">
      <c r="R5687" s="36"/>
    </row>
    <row r="5688" customHeight="1" spans="18:18">
      <c r="R5688" s="36"/>
    </row>
    <row r="5689" customHeight="1" spans="18:18">
      <c r="R5689" s="36"/>
    </row>
    <row r="5690" customHeight="1" spans="18:18">
      <c r="R5690" s="36"/>
    </row>
    <row r="5691" customHeight="1" spans="18:18">
      <c r="R5691" s="36"/>
    </row>
    <row r="5692" customHeight="1" spans="18:18">
      <c r="R5692" s="36"/>
    </row>
    <row r="5693" customHeight="1" spans="18:18">
      <c r="R5693" s="36"/>
    </row>
    <row r="5694" customHeight="1" spans="18:18">
      <c r="R5694" s="36"/>
    </row>
    <row r="5695" customHeight="1" spans="18:18">
      <c r="R5695" s="36"/>
    </row>
    <row r="5696" customHeight="1" spans="18:18">
      <c r="R5696" s="36"/>
    </row>
    <row r="5697" customHeight="1" spans="18:18">
      <c r="R5697" s="36"/>
    </row>
    <row r="5698" customHeight="1" spans="18:18">
      <c r="R5698" s="36"/>
    </row>
    <row r="5699" customHeight="1" spans="18:18">
      <c r="R5699" s="36"/>
    </row>
    <row r="5700" customHeight="1" spans="18:18">
      <c r="R5700" s="36"/>
    </row>
    <row r="5701" customHeight="1" spans="18:18">
      <c r="R5701" s="36"/>
    </row>
    <row r="5702" customHeight="1" spans="18:18">
      <c r="R5702" s="36"/>
    </row>
    <row r="5703" customHeight="1" spans="18:18">
      <c r="R5703" s="36"/>
    </row>
    <row r="5704" customHeight="1" spans="18:18">
      <c r="R5704" s="36"/>
    </row>
    <row r="5705" customHeight="1" spans="18:18">
      <c r="R5705" s="36"/>
    </row>
    <row r="5706" customHeight="1" spans="18:18">
      <c r="R5706" s="36"/>
    </row>
    <row r="5707" customHeight="1" spans="18:18">
      <c r="R5707" s="36"/>
    </row>
    <row r="5708" customHeight="1" spans="18:18">
      <c r="R5708" s="36"/>
    </row>
    <row r="5709" customHeight="1" spans="18:18">
      <c r="R5709" s="36"/>
    </row>
    <row r="5710" customHeight="1" spans="18:18">
      <c r="R5710" s="36"/>
    </row>
    <row r="5711" customHeight="1" spans="18:18">
      <c r="R5711" s="36"/>
    </row>
    <row r="5712" customHeight="1" spans="18:18">
      <c r="R5712" s="36"/>
    </row>
    <row r="5713" customHeight="1" spans="18:18">
      <c r="R5713" s="36"/>
    </row>
    <row r="5714" customHeight="1" spans="18:18">
      <c r="R5714" s="36"/>
    </row>
    <row r="5715" customHeight="1" spans="18:18">
      <c r="R5715" s="36"/>
    </row>
    <row r="5716" customHeight="1" spans="18:18">
      <c r="R5716" s="36"/>
    </row>
    <row r="5717" customHeight="1" spans="18:18">
      <c r="R5717" s="36"/>
    </row>
    <row r="5718" customHeight="1" spans="18:18">
      <c r="R5718" s="36"/>
    </row>
    <row r="5719" customHeight="1" spans="18:18">
      <c r="R5719" s="36"/>
    </row>
    <row r="5720" customHeight="1" spans="18:18">
      <c r="R5720" s="36"/>
    </row>
    <row r="5721" customHeight="1" spans="18:18">
      <c r="R5721" s="36"/>
    </row>
    <row r="5722" customHeight="1" spans="18:18">
      <c r="R5722" s="36"/>
    </row>
    <row r="5723" customHeight="1" spans="18:18">
      <c r="R5723" s="36"/>
    </row>
    <row r="5724" customHeight="1" spans="18:18">
      <c r="R5724" s="36"/>
    </row>
    <row r="5725" customHeight="1" spans="18:18">
      <c r="R5725" s="36"/>
    </row>
    <row r="5726" customHeight="1" spans="18:18">
      <c r="R5726" s="36"/>
    </row>
    <row r="5727" customHeight="1" spans="18:18">
      <c r="R5727" s="36"/>
    </row>
    <row r="5728" customHeight="1" spans="18:18">
      <c r="R5728" s="36"/>
    </row>
    <row r="5729" customHeight="1" spans="18:18">
      <c r="R5729" s="36"/>
    </row>
    <row r="5730" customHeight="1" spans="18:18">
      <c r="R5730" s="36"/>
    </row>
    <row r="5731" customHeight="1" spans="18:18">
      <c r="R5731" s="36"/>
    </row>
    <row r="5732" customHeight="1" spans="18:18">
      <c r="R5732" s="36"/>
    </row>
    <row r="5733" customHeight="1" spans="18:18">
      <c r="R5733" s="36"/>
    </row>
    <row r="5734" customHeight="1" spans="18:18">
      <c r="R5734" s="36"/>
    </row>
    <row r="5735" customHeight="1" spans="18:18">
      <c r="R5735" s="36"/>
    </row>
    <row r="5736" customHeight="1" spans="18:18">
      <c r="R5736" s="36"/>
    </row>
    <row r="5737" customHeight="1" spans="18:18">
      <c r="R5737" s="36"/>
    </row>
    <row r="5738" customHeight="1" spans="18:18">
      <c r="R5738" s="36"/>
    </row>
    <row r="5739" customHeight="1" spans="18:18">
      <c r="R5739" s="36"/>
    </row>
    <row r="5740" customHeight="1" spans="18:18">
      <c r="R5740" s="36"/>
    </row>
    <row r="5741" customHeight="1" spans="18:18">
      <c r="R5741" s="36"/>
    </row>
    <row r="5742" customHeight="1" spans="18:18">
      <c r="R5742" s="36"/>
    </row>
    <row r="5743" customHeight="1" spans="18:18">
      <c r="R5743" s="36"/>
    </row>
    <row r="5744" customHeight="1" spans="18:18">
      <c r="R5744" s="36"/>
    </row>
    <row r="5745" customHeight="1" spans="18:18">
      <c r="R5745" s="36"/>
    </row>
    <row r="5746" customHeight="1" spans="18:18">
      <c r="R5746" s="36"/>
    </row>
    <row r="5747" customHeight="1" spans="18:18">
      <c r="R5747" s="36"/>
    </row>
    <row r="5748" customHeight="1" spans="18:18">
      <c r="R5748" s="36"/>
    </row>
    <row r="5749" customHeight="1" spans="18:18">
      <c r="R5749" s="36"/>
    </row>
    <row r="5750" customHeight="1" spans="18:18">
      <c r="R5750" s="36"/>
    </row>
    <row r="5751" customHeight="1" spans="18:18">
      <c r="R5751" s="36"/>
    </row>
    <row r="5752" customHeight="1" spans="18:18">
      <c r="R5752" s="36"/>
    </row>
    <row r="5753" customHeight="1" spans="18:18">
      <c r="R5753" s="36"/>
    </row>
    <row r="5754" customHeight="1" spans="18:18">
      <c r="R5754" s="36"/>
    </row>
    <row r="5755" customHeight="1" spans="18:18">
      <c r="R5755" s="36"/>
    </row>
    <row r="5756" customHeight="1" spans="18:18">
      <c r="R5756" s="36"/>
    </row>
    <row r="5757" customHeight="1" spans="18:18">
      <c r="R5757" s="36"/>
    </row>
    <row r="5758" customHeight="1" spans="18:18">
      <c r="R5758" s="36"/>
    </row>
    <row r="5759" customHeight="1" spans="18:18">
      <c r="R5759" s="36"/>
    </row>
    <row r="5760" customHeight="1" spans="18:18">
      <c r="R5760" s="36"/>
    </row>
    <row r="5761" customHeight="1" spans="18:18">
      <c r="R5761" s="36"/>
    </row>
    <row r="5762" customHeight="1" spans="18:18">
      <c r="R5762" s="36"/>
    </row>
    <row r="5763" customHeight="1" spans="18:18">
      <c r="R5763" s="36"/>
    </row>
    <row r="5764" customHeight="1" spans="18:18">
      <c r="R5764" s="36"/>
    </row>
    <row r="5765" customHeight="1" spans="18:18">
      <c r="R5765" s="36"/>
    </row>
    <row r="5766" customHeight="1" spans="18:18">
      <c r="R5766" s="36"/>
    </row>
    <row r="5767" customHeight="1" spans="18:18">
      <c r="R5767" s="36"/>
    </row>
    <row r="5768" customHeight="1" spans="18:18">
      <c r="R5768" s="36"/>
    </row>
    <row r="5769" customHeight="1" spans="18:18">
      <c r="R5769" s="36"/>
    </row>
    <row r="5770" customHeight="1" spans="18:18">
      <c r="R5770" s="36"/>
    </row>
    <row r="5771" customHeight="1" spans="18:18">
      <c r="R5771" s="36"/>
    </row>
    <row r="5772" customHeight="1" spans="18:18">
      <c r="R5772" s="36"/>
    </row>
    <row r="5773" customHeight="1" spans="18:18">
      <c r="R5773" s="36"/>
    </row>
    <row r="5774" customHeight="1" spans="18:18">
      <c r="R5774" s="36"/>
    </row>
    <row r="5775" customHeight="1" spans="18:18">
      <c r="R5775" s="36"/>
    </row>
    <row r="5776" customHeight="1" spans="18:18">
      <c r="R5776" s="36"/>
    </row>
    <row r="5777" customHeight="1" spans="18:18">
      <c r="R5777" s="36"/>
    </row>
    <row r="5778" customHeight="1" spans="18:18">
      <c r="R5778" s="36"/>
    </row>
    <row r="5779" customHeight="1" spans="18:18">
      <c r="R5779" s="36"/>
    </row>
    <row r="5780" customHeight="1" spans="18:18">
      <c r="R5780" s="36"/>
    </row>
    <row r="5781" customHeight="1" spans="18:18">
      <c r="R5781" s="36"/>
    </row>
    <row r="5782" customHeight="1" spans="18:18">
      <c r="R5782" s="36"/>
    </row>
    <row r="5783" customHeight="1" spans="18:18">
      <c r="R5783" s="36"/>
    </row>
  </sheetData>
  <autoFilter ref="A1:T2357">
    <filterColumn colId="18">
      <filters blank="1"/>
    </filterColumn>
    <sortState ref="A2:T2357">
      <sortCondition ref="I1"/>
    </sortState>
    <extLst/>
  </autoFilter>
  <sortState ref="A2:W2249">
    <sortCondition ref="I2:I2249"/>
  </sortState>
  <conditionalFormatting sqref="B$1:B$1048576">
    <cfRule type="duplicateValues" dxfId="0" priority="1"/>
  </conditionalFormatting>
  <hyperlinks>
    <hyperlink ref="J2206" r:id="rId2" display="http://lssggzy.lishui.gov.cn/art/2023/8/21/art_1229661956_225512.html"/>
    <hyperlink ref="J595" r:id="rId3" display="http://lssggzy.lishui.gov.cn/art/2022/1/4/art_1229662089_187563.html"/>
    <hyperlink ref="J596" r:id="rId4" display="http://lssggzy.lishui.gov.cn/art/2022/1/4/art_1229661852_187564.html"/>
    <hyperlink ref="J597" r:id="rId5" display="http://lssggzy.lishui.gov.cn/art/2022/1/5/art_1229661812_187573.html"/>
    <hyperlink ref="J603" r:id="rId6" display="http://lssggzy.lishui.gov.cn/art/2022/1/7/art_1229662190_187574.html" tooltip="http://lssggzy.lishui.gov.cn/art/2022/1/7/art_1229662190_187574.html"/>
    <hyperlink ref="J599" r:id="rId7" display="http://lssggzy.lishui.gov.cn/art/2022/1/5/art_1229661812_187578.html"/>
    <hyperlink ref="J598" r:id="rId8" display="http://lssggzy.lishui.gov.cn/art/2022/1/5/art_1229661852_187566.html"/>
    <hyperlink ref="J601" r:id="rId9" display="http://lssggzy.lishui.gov.cn/art/2022/1/6/art_1229662157_187699.html"/>
    <hyperlink ref="J600" r:id="rId10" display="http://lssggzy.lishui.gov.cn/art/2022/1/6/art_1229662124_187572.html"/>
    <hyperlink ref="J602" r:id="rId11" display="http://lssggzy.lishui.gov.cn/art/2022/1/7/art_1229661852_187570.html"/>
    <hyperlink ref="J604" r:id="rId12" display="http://lssggzy.lishui.gov.cn/art/2022/1/7/art_1229661852_187576.html"/>
    <hyperlink ref="J608" r:id="rId13" display="http://lssggzy.lishui.gov.cn/art/2022/1/11/art_1229662190_187580.html"/>
    <hyperlink ref="J605" r:id="rId14" display="http://lssggzy.lishui.gov.cn/art/2022/1/11/art_1229662124_187579.html"/>
    <hyperlink ref="J609" r:id="rId15" display="http://lssggzy.lishui.gov.cn/art/2022/1/12/art_1229662124_187586.html"/>
    <hyperlink ref="J627" r:id="rId16" display="http://lssggzy.lishui.gov.cn/art/2022/1/14/art_1229662124_187592.html"/>
    <hyperlink ref="J626" r:id="rId17" display="http://lssggzy.lishui.gov.cn/art/2022/1/14/art_1229661812_187595.html"/>
    <hyperlink ref="J630" r:id="rId18" display="http://lssggzy.lishui.gov.cn/art/2022/1/17/art_1229662190_187585.html"/>
    <hyperlink ref="J629" r:id="rId19" display="http://lssggzy.lishui.gov.cn/art/2022/1/17/art_1229662124_187598.html"/>
    <hyperlink ref="J633" r:id="rId20" display="http://lssggzy.lishui.gov.cn/art/2022/1/18/art_1229661852_187582.html"/>
    <hyperlink ref="J632" r:id="rId21" display="http://lssggzy.lishui.gov.cn/art/2022/1/18/art_1229662089_187569.html"/>
    <hyperlink ref="J631" r:id="rId22" display="http://lssggzy.lishui.gov.cn/art/2022/1/18/art_1229662124_187606.html"/>
    <hyperlink ref="J634" r:id="rId23" display="http://lssggzy.lishui.gov.cn/art/2022/1/19/art_1229661956_188449.html"/>
    <hyperlink ref="J639" r:id="rId24" display="http://lssggzy.lishui.gov.cn/art/2022/1/24/art_1229662124_187618.html"/>
    <hyperlink ref="J638" r:id="rId25" display="http://lssggzy.lishui.gov.cn/art/2022/1/24/art_1229662124_187625.html"/>
    <hyperlink ref="J641" r:id="rId26" display="http://lssggzy.lishui.gov.cn/art/2022/1/26/art_1229661812_187607.html"/>
    <hyperlink ref="J643" r:id="rId27" display="http://lssggzy.lishui.gov.cn/art/2022/1/27/art_1229661989_187837.html"/>
    <hyperlink ref="J1619" r:id="rId28" display="http://lssggzy.lishui.gov.cn/art/2023/1/3/art_1229662089_191764.html"/>
    <hyperlink ref="J1623" r:id="rId29" display="http://lssggzy.lishui.gov.cn/art/2023/1/19/art_1229662089_193207.html"/>
    <hyperlink ref="J1624" r:id="rId30" display="http://lssggzy.lishui.gov.cn/art/2023/1/28/art_1229662190_193396.html"/>
    <hyperlink ref="J1627" r:id="rId31" display="http://lssggzy.lishui.gov.cn/art/2023/1/31/art_1229661956_193510.html"/>
    <hyperlink ref="J1626" r:id="rId32" display="http://lssggzy.lishui.gov.cn/art/2023/1/31/art_1229661852_193516.html"/>
    <hyperlink ref="J1631" r:id="rId33" display="http://lssggzy.lishui.gov.cn/art/2023/2/2/art_1229661852_193651.html"/>
    <hyperlink ref="J1636" r:id="rId34" display="http://lssggzy.lishui.gov.cn/art/2023/2/6/art_1229662190_193815.html"/>
    <hyperlink ref="J1640" r:id="rId35" display="http://lssggzy.lishui.gov.cn/art/2023/2/7/art_1229662089_193920.html"/>
    <hyperlink ref="J1639" r:id="rId36" display="http://lssggzy.lishui.gov.cn/art/2023/2/7/art_1229661812_193858.html"/>
    <hyperlink ref="J1644" r:id="rId37" display="http://lssggzy.lishui.gov.cn/art/2023/2/8/art_1229661956_193996.html"/>
    <hyperlink ref="J1648" r:id="rId38" display="http://lssggzy.lishui.gov.cn/art/2023/2/9/art_1229661812_194014.html"/>
    <hyperlink ref="J1647" r:id="rId39" display="http://lssggzy.lishui.gov.cn/art/2023/2/9/art_1229661956_194056.html"/>
    <hyperlink ref="J1646" r:id="rId40" display="http://lssggzy.lishui.gov.cn/art/2023/2/9/art_1229662124_193892.html"/>
    <hyperlink ref="J1658" r:id="rId41" display="http://lssggzy.lishui.gov.cn/art/2023/2/10/art_1229662089_194095.html"/>
    <hyperlink ref="J1657" r:id="rId42" display="http://lssggzy.lishui.gov.cn/art/2023/2/10/art_1229662089_194094.html"/>
    <hyperlink ref="J1677" r:id="rId43" display="http://lssggzy.lishui.gov.cn/art/2023/2/22/art_1229661956_194952.html"/>
    <hyperlink ref="J1683" r:id="rId44" display="http://lssggzy.lishui.gov.cn/art/2023/2/24/art_1229662157_194533.html"/>
    <hyperlink ref="J1684" r:id="rId45" display="http://lssggzy.lishui.gov.cn/art/2023/2/27/art_1229662089_195213.html"/>
    <hyperlink ref="J1692" r:id="rId46" display="http://lssggzy.lishui.gov.cn/art/2023/2/28/art_1229661989_195253.html"/>
    <hyperlink ref="J1691" r:id="rId47" display="http://lssggzy.lishui.gov.cn/art/2023/2/28/art_1229662190_195306.html"/>
    <hyperlink ref="J1690" r:id="rId48" display="http://lssggzy.lishui.gov.cn/art/2023/2/28/art_1229661989_195352.html"/>
    <hyperlink ref="J1689" r:id="rId49" display="http://lssggzy.lishui.gov.cn/art/2023/2/28/art_1229661812_195296.html"/>
    <hyperlink ref="J1688" r:id="rId50" display="http://lssggzy.lishui.gov.cn/art/2023/2/28/art_1229661812_195288.html"/>
    <hyperlink ref="J1702" r:id="rId51" display="http://lssggzy.lishui.gov.cn/art/2023/3/2/art_1229662089_195448.html"/>
    <hyperlink ref="J1701" r:id="rId52" display="http://lssggzy.lishui.gov.cn/art/2023/3/2/art_1229661812_195492.html"/>
    <hyperlink ref="J1700" r:id="rId53" display="http://lssggzy.lishui.gov.cn/art/2023/3/2/art_1229661812_195464.html"/>
    <hyperlink ref="J1707" r:id="rId54" display="http://lssggzy.lishui.gov.cn/art/2023/3/6/art_1229661956_195640.html"/>
    <hyperlink ref="J1714" r:id="rId55" display="http://lssggzy.lishui.gov.cn/art/2023/3/7/art_1229661956_195773.html"/>
    <hyperlink ref="J1713" r:id="rId56" display="http://lssggzy.lishui.gov.cn/art/2023/3/7/art_1229661956_195774.html"/>
    <hyperlink ref="J1712" r:id="rId57" display="http://lssggzy.lishui.gov.cn/art/2023/3/7/art_1229661852_195779.html"/>
    <hyperlink ref="J1711" r:id="rId58" display="http://lssggzy.lishui.gov.cn/art/2023/3/7/art_1229661812_195781.html"/>
    <hyperlink ref="J1710" r:id="rId59" display="http://lssggzy.lishui.gov.cn/art/2023/3/7/art_1229662124_195763.html"/>
    <hyperlink ref="J1715" r:id="rId60" display="http://lssggzy.lishui.gov.cn/art/2023/3/8/art_1229661812_195786.html"/>
    <hyperlink ref="J1719" r:id="rId61" display="http://lssggzy.lishui.gov.cn/art/2023/3/9/art_1229662124_195847.html"/>
    <hyperlink ref="J1722" r:id="rId62" display="http://lssggzy.lishui.gov.cn/art/2023/3/10/art_1229661956_195984.html"/>
    <hyperlink ref="J1726" r:id="rId63" display="http://lssggzy.lishui.gov.cn/art/2023/3/13/art_1229661812_195584.html"/>
    <hyperlink ref="J1725" r:id="rId64" display="http://lssggzy.lishui.gov.cn/art/2023/3/13/art_1229661956_198457.html"/>
    <hyperlink ref="J1729" r:id="rId65" display="http://lssggzy.lishui.gov.cn/art/2023/3/14/art_1229661956_198707.html"/>
    <hyperlink ref="J1728" r:id="rId66" display="http://lssggzy.lishui.gov.cn/art/2023/3/14/art_1229661852_198691.html"/>
    <hyperlink ref="J1727" r:id="rId67" display="http://lssggzy.lishui.gov.cn/art/2023/3/14/art_1229662056_198743.html"/>
    <hyperlink ref="J1731" r:id="rId68" display="http://lssggzy.lishui.gov.cn/art/2023/3/15/art_1229661956_198822.html"/>
    <hyperlink ref="J1733" r:id="rId69" display="http://lssggzy.lishui.gov.cn/art/2023/3/16/art_1229662124_199091.html"/>
    <hyperlink ref="J1737" r:id="rId70" display="http://lssggzy.lishui.gov.cn/art/2023/3/17/art_1229662056_199230.html"/>
    <hyperlink ref="J1736" r:id="rId71" display="http://lssggzy.lishui.gov.cn/art/2023/3/17/art_1229661989_199231.html"/>
    <hyperlink ref="J1741" r:id="rId72" display="http://lssggzy.lishui.gov.cn/art/2023/3/21/art_1229661956_199665.html"/>
    <hyperlink ref="J1749" r:id="rId73" display="http://lssggzy.lishui.gov.cn/art/2023/3/23/art_1229661956_199915.html"/>
    <hyperlink ref="J1753" r:id="rId74" display="http://lssggzy.lishui.gov.cn/art/2023/3/24/art_1229661956_200094.html"/>
    <hyperlink ref="J1758" r:id="rId75" display="http://lssggzy.lishui.gov.cn/art/2023/3/27/art_1229661956_200245.html"/>
    <hyperlink ref="J1757" r:id="rId76" display="http://lssggzy.lishui.gov.cn/art/2023/3/27/art_1229661852_200203.html"/>
    <hyperlink ref="J1760" r:id="rId77" display="http://lssggzy.lishui.gov.cn/art/2023/3/28/art_1229661956_200319.html"/>
    <hyperlink ref="J1759" r:id="rId78" display="http://lssggzy.lishui.gov.cn/art/2023/3/28/art_1229661812_200438.html"/>
    <hyperlink ref="J1766" r:id="rId79" display="http://lssggzy.lishui.gov.cn/art/2023/3/29/art_1229661989_199927.html"/>
    <hyperlink ref="J1765" r:id="rId80" display="http://lssggzy.lishui.gov.cn/art/2023/3/29/art_1229662124_200664.html"/>
    <hyperlink ref="J1770" r:id="rId81" display="http://lssggzy.lishui.gov.cn/art/2023/3/31/art_1229661852_201065.html"/>
    <hyperlink ref="J1778" r:id="rId82" display="http://lssggzy.lishui.gov.cn/art/2023/4/3/art_1229662190_201350.html"/>
    <hyperlink ref="J1782" r:id="rId83" display="http://lssggzy.lishui.gov.cn/art/2023/4/4/art_1229662157_201424.html"/>
    <hyperlink ref="J1781" r:id="rId84" display="http://lssggzy.lishui.gov.cn/art/2023/4/4/art_1229662190_201598.html"/>
    <hyperlink ref="J1780" r:id="rId85" display="http://lssggzy.lishui.gov.cn/art/2023/4/4/art_1229662157_201613.html"/>
    <hyperlink ref="J1790" r:id="rId86" display="http://lssggzy.lishui.gov.cn/art/2023/4/7/art_1229662190_201855.html"/>
    <hyperlink ref="J1789" r:id="rId87" display="http://lssggzy.lishui.gov.cn/art/2023/4/7/art_1229661812_201781.html"/>
    <hyperlink ref="J1797" r:id="rId88" display="http://lssggzy.lishui.gov.cn/art/2023/4/14/art_1229661923_202430.html"/>
    <hyperlink ref="J1796" r:id="rId89" display="http://lssggzy.lishui.gov.cn/art/2023/4/14/art_1229661956_202486.html"/>
    <hyperlink ref="J1795" r:id="rId90" display="http://lssggzy.lishui.gov.cn/art/2023/4/14/art_1229661812_202506.html"/>
    <hyperlink ref="J1799" r:id="rId91" display="http://lssggzy.lishui.gov.cn/art/2023/4/17/art_1229661956_202582.html"/>
    <hyperlink ref="J1802" r:id="rId92" display="http://lssggzy.lishui.gov.cn/art/2023/4/18/art_1229662089_202586.html"/>
    <hyperlink ref="J1804" r:id="rId93" display="http://lssggzy.lishui.gov.cn/art/2023/4/19/art_1229662056_202758.html"/>
    <hyperlink ref="J1812" r:id="rId94" display="http://lssggzy.lishui.gov.cn/art/2023/4/20/art_1229662190_202903.html"/>
    <hyperlink ref="J1811" r:id="rId95" display="http://lssggzy.lishui.gov.cn/art/2023/4/20/art_1229661852_202855.html"/>
    <hyperlink ref="J1810" r:id="rId96" display="http://lssggzy.lishui.gov.cn/art/2023/4/20/art_1229661852_202944.html"/>
    <hyperlink ref="J1809" r:id="rId97" display="http://lssggzy.lishui.gov.cn/art/2023/4/20/art_1229661852_202962.html"/>
    <hyperlink ref="J1815" r:id="rId98" display="http://lssggzy.lishui.gov.cn/art/2023/4/21/art_1229661956_203155.html"/>
    <hyperlink ref="J1819" r:id="rId99" display="http://lssggzy.lishui.gov.cn/art/2023/4/24/art_1229661956_203344.html"/>
    <hyperlink ref="J1823" r:id="rId100" display="http://lssggzy.lishui.gov.cn/art/2023/4/25/art_1229661956_203474.html"/>
    <hyperlink ref="J1822" r:id="rId101" display="http://lssggzy.lishui.gov.cn/art/2023/4/25/art_1229661852_203418.html"/>
    <hyperlink ref="J1821" r:id="rId102" display="http://lssggzy.lishui.gov.cn/art/2023/4/25/art_1229661852_203441.html"/>
    <hyperlink ref="J2229" r:id="rId103" display="http://lssggzy.lishui.gov.cn/art/2023/8/30/art_1229662124_227287.html"/>
    <hyperlink ref="J2225" r:id="rId104" display="http://lssggzy.lishui.gov.cn/art/2023/8/29/art_1229662157_227000.html"/>
    <hyperlink ref="J1830" r:id="rId105" display="http://lssggzy.lishui.gov.cn/art/2023/4/26/art_1229661956_203574.html"/>
    <hyperlink ref="J1834" r:id="rId106" display="http://lssggzy.lishui.gov.cn/art/2023/4/27/art_1229661956_203704.html"/>
    <hyperlink ref="J1835" r:id="rId107" display="http://lssggzy.lishui.gov.cn/art/2023/4/27/art_1229662089_203712.html"/>
    <hyperlink ref="J1836" r:id="rId108" display="http://lssggzy.lishui.gov.cn/art/2023/4/27/art_1229661812_203700.html"/>
    <hyperlink ref="J1839" r:id="rId109" display="http://lssggzy.lishui.gov.cn/art/2023/4/28/art_1229662190_203814.html"/>
    <hyperlink ref="J1840" r:id="rId110" display="http://lssggzy.lishui.gov.cn/art/2023/4/28/art_1229661956_203895.html"/>
    <hyperlink ref="J1841" r:id="rId111" display="http://lssggzy.lishui.gov.cn/art/2023/4/28/art_1229661812_203713.html"/>
    <hyperlink ref="J1849" r:id="rId112" display="http://lssggzy.lishui.gov.cn/art/2023/5/4/art_1229661956_203988.html"/>
    <hyperlink ref="J1851" r:id="rId113" display="http://lssggzy.lishui.gov.cn/art/2023/5/5/art_1229661956_209747.html"/>
    <hyperlink ref="J1852" r:id="rId114" display="http://lssggzy.lishui.gov.cn/art/2023/5/5/art_1229661812_204014.html" tooltip="http://lssggzy.lishui.gov.cn/art/2023/5/5/art_1229661812_204014.html"/>
    <hyperlink ref="J1853" r:id="rId115" display="http://lssggzy.lishui.gov.cn/art/2023/5/5/art_1229661956_204018.html"/>
    <hyperlink ref="J1854" r:id="rId116" display="http://lssggzy.lishui.gov.cn/art/2023/5/5/art_1229661956_210410.html"/>
    <hyperlink ref="J1858" r:id="rId117" display="http://lssggzy.lishui.gov.cn/art/2023/5/6/art_1229661852_210754.html"/>
    <hyperlink ref="J1859" r:id="rId118" display="http://lssggzy.lishui.gov.cn/art/2023/5/6/art_1229661989_210467.html"/>
    <hyperlink ref="J1860" r:id="rId119" display="http://lssggzy.lishui.gov.cn/art/2023/5/6/art_1229661956_210475.html"/>
    <hyperlink ref="J1863" r:id="rId120" display="http://lssggzy.lishui.gov.cn/art/2023/5/7/art_1229661956_210694.html"/>
    <hyperlink ref="J1864" r:id="rId121" display="http://lssggzy.lishui.gov.cn/art/2023/5/8/art_1229661989_210801.html"/>
    <hyperlink ref="J1865" r:id="rId122" display="http://lssggzy.lishui.gov.cn/art/2023/5/8/art_1229661852_210802.html"/>
    <hyperlink ref="J1866" r:id="rId123" display="http://lssggzy.lishui.gov.cn/art/2023/5/8/art_1229661956_210806.html"/>
    <hyperlink ref="J1870" r:id="rId124" display="http://lssggzy.lishui.gov.cn/art/2023/5/9/art_1229662056_210955.html"/>
    <hyperlink ref="J1871" r:id="rId125" display="http://lssggzy.lishui.gov.cn/art/2023/5/9/art_1229661956_210928.html"/>
    <hyperlink ref="J1872" r:id="rId126" display="http://lssggzy.lishui.gov.cn/art/2023/5/9/art_1229661956_210904.html"/>
    <hyperlink ref="J1873" r:id="rId127" display="http://lssggzy.lishui.gov.cn/art/2023/5/9/art_1229661956_210905.html"/>
    <hyperlink ref="J1875" r:id="rId128" display="http://lssggzy.lishui.gov.cn/art/2023/5/10/art_1229661956_211068.html"/>
    <hyperlink ref="J1876" r:id="rId129" display="http://lssggzy.lishui.gov.cn/art/2023/5/10/art_1229662190_211133.html"/>
    <hyperlink ref="J1877" r:id="rId130" display="http://lssggzy.lishui.gov.cn/art/2023/5/10/art_1229661852_211080.html"/>
    <hyperlink ref="J1878" r:id="rId131" display="http://lssggzy.lishui.gov.cn/art/2023/5/10/art_1229661956_211138.html"/>
    <hyperlink ref="J1882" r:id="rId132" display="http://lssggzy.lishui.gov.cn/art/2023/5/12/art_1229661852_211341.html"/>
    <hyperlink ref="J1884" r:id="rId133" display="http://lssggzy.lishui.gov.cn/art/2023/5/15/art_1229661956_211524.html"/>
    <hyperlink ref="J1885" r:id="rId134" display="http://lssggzy.lishui.gov.cn/art/2023/5/15/art_1229662089_211424.html"/>
    <hyperlink ref="J1886" r:id="rId135" display="http://lssggzy.lishui.gov.cn/art/2023/5/15/art_1229661956_211553.html"/>
    <hyperlink ref="J1888" r:id="rId136" display="http://lssggzy.lishui.gov.cn/art/2023/5/16/art_1229662124_211017.html"/>
    <hyperlink ref="J1889" r:id="rId137" display="http://lssggzy.lishui.gov.cn/art/2023/5/16/art_1229662056_211707.html"/>
    <hyperlink ref="J1892" r:id="rId138" display="http://lssggzy.lishui.gov.cn/art/2023/5/17/art_1229661956_211702.html"/>
    <hyperlink ref="J1893" r:id="rId139" display="http://lssggzy.lishui.gov.cn/art/2023/5/17/art_1229661956_211863.html"/>
    <hyperlink ref="J1894" r:id="rId140" display="http://lssggzy.lishui.gov.cn/art/2023/5/17/art_1229661956_211847.html"/>
    <hyperlink ref="J1895" r:id="rId141" display="http://lssggzy.lishui.gov.cn/art/2023/5/17/art_1229661989_211796.html"/>
    <hyperlink ref="J1898" r:id="rId142" display="http://lssggzy.lishui.gov.cn/art/2023/5/18/art_1229661989_211972.html"/>
    <hyperlink ref="J1899" r:id="rId143" display="http://lssggzy.lishui.gov.cn/art/2023/5/18/art_1229662124_211974.html"/>
    <hyperlink ref="J1900" r:id="rId144" display="http://lssggzy.lishui.gov.cn/art/2023/5/18/art_1229662157_211980.html"/>
    <hyperlink ref="J1901" r:id="rId145" display="http://lssggzy.lishui.gov.cn/art/2023/5/18/art_1229661956_211978.html"/>
    <hyperlink ref="J1904" r:id="rId146" display="http://lssggzy.lishui.gov.cn/art/2023/5/19/art_1229661812_212074.html"/>
    <hyperlink ref="J1905" r:id="rId147" display="http://lssggzy.lishui.gov.cn/art/2023/5/19/art_1229661956_212134.html"/>
    <hyperlink ref="J1907" r:id="rId148" display="http://lssggzy.lishui.gov.cn/art/2023/5/22/art_1229662089_212323.html"/>
    <hyperlink ref="J1908" r:id="rId149" display="http://lssggzy.lishui.gov.cn/art/2023/5/22/art_1229661956_212331.html"/>
    <hyperlink ref="J1909" r:id="rId150" display="http://lssggzy.lishui.gov.cn/art/2023/5/22/art_1229662089_212113.html"/>
    <hyperlink ref="J1910" r:id="rId151" display="http://lssggzy.lishui.gov.cn/art/2023/5/22/art_1229661956_212304.html"/>
    <hyperlink ref="J1913" r:id="rId152" display="http://lssggzy.lishui.gov.cn/art/2023/5/23/art_1229662089_212408.html"/>
    <hyperlink ref="J1914" r:id="rId153" display="http://lssggzy.lishui.gov.cn/art/2023/5/23/art_1229662089_212353.html"/>
    <hyperlink ref="J1918" r:id="rId154" display="http://lssggzy.lishui.gov.cn/art/2023/5/24/art_1229662124_212612.html"/>
    <hyperlink ref="J1919" r:id="rId155" display="http://lssggzy.lishui.gov.cn/art/2023/5/24/art_1229661956_212615.html"/>
    <hyperlink ref="J1921" r:id="rId156" display="http://lssggzy.lishui.gov.cn/art/2023/5/25/art_1229662124_203958.html"/>
    <hyperlink ref="J1925" r:id="rId157" display="http://lssggzy.lishui.gov.cn/art/2023/5/26/art_1229661956_212962.html"/>
    <hyperlink ref="J1933" r:id="rId158" display="http://lssggzy.lishui.gov.cn/art/2023/5/30/art_1229662190_213297.html"/>
    <hyperlink ref="J1934" r:id="rId159" display="http://lssggzy.lishui.gov.cn/art/2023/5/30/art_1229661956_213300.html"/>
    <hyperlink ref="J1935" r:id="rId160" display="http://lssggzy.lishui.gov.cn/art/2023/5/30/art_1229662190_213234.html"/>
    <hyperlink ref="J1939" r:id="rId161" display="http://lssggzy.lishui.gov.cn/art/2023/5/31/art_1229662089_213320.html"/>
    <hyperlink ref="J1940" r:id="rId162" display="http://lssggzy.lishui.gov.cn/art/2023/5/31/art_1229661852_213323.html"/>
    <hyperlink ref="J1942" r:id="rId163" display="http://lssggzy.lishui.gov.cn/art/2023/6/1/art_1229661956_213487.html"/>
    <hyperlink ref="J1945" r:id="rId164" display="http://lssggzy.lishui.gov.cn/art/2023/6/5/art_1229661956_213799.html"/>
    <hyperlink ref="J1951" r:id="rId165" display="http://lssggzy.lishui.gov.cn/art/2023/6/7/art_1229661812_213971.html"/>
    <hyperlink ref="J1952" r:id="rId166" display="http://lssggzy.lishui.gov.cn/art/2023/6/7/art_1229662124_214056.html"/>
    <hyperlink ref="J1953" r:id="rId167" display="http://lssggzy.lishui.gov.cn/art/2023/6/7/art_1229661923_213993.html"/>
    <hyperlink ref="J1954" r:id="rId168" display="http://lssggzy.lishui.gov.cn/art/2023/6/7/art_1229662056_213974.html"/>
    <hyperlink ref="J1955" r:id="rId169" display="http://lssggzy.lishui.gov.cn/art/2023/6/7/art_1229661812_213962.html"/>
    <hyperlink ref="J1959" r:id="rId170" display="http://lssggzy.lishui.gov.cn/art/2023/6/8/art_1229661812_214142.html"/>
    <hyperlink ref="J1960" r:id="rId171" display="http://lssggzy.lishui.gov.cn/art/2023/6/8/art_1229662089_214141.html"/>
    <hyperlink ref="J1961" r:id="rId172" display="http://lssggzy.lishui.gov.cn/art/2023/6/8/art_1229661923_214101.html"/>
    <hyperlink ref="J1966" r:id="rId173" display="http://lssggzy.lishui.gov.cn/art/2023/6/9/art_1229661923_214221.html"/>
    <hyperlink ref="J1967" r:id="rId174" display="http://lssggzy.lishui.gov.cn/art/2023/6/9/art_1229662089_214548.html"/>
    <hyperlink ref="J1968" r:id="rId175" display="http://lssggzy.lishui.gov.cn/art/2023/6/9/art_1229661923_213575.html"/>
    <hyperlink ref="J1974" r:id="rId176" display="http://lssggzy.lishui.gov.cn/art/2023/6/12/art_1229661989_214669.html"/>
    <hyperlink ref="J1979" r:id="rId177" display="http://lssggzy.lishui.gov.cn/art/2023/6/13/art_1229661923_214771.html"/>
    <hyperlink ref="J1980" r:id="rId178" display="http://lssggzy.lishui.gov.cn/art/2023/6/13/art_1229662157_214701.html"/>
    <hyperlink ref="J1985" r:id="rId179" display="http://lssggzy.lishui.gov.cn/art/2023/6/14/art_1229661852_215005.html"/>
    <hyperlink ref="J1986" r:id="rId180" display="http://lssggzy.lishui.gov.cn/art/2023/6/14/art_1229661852_214927.html"/>
    <hyperlink ref="J1987" r:id="rId181" display="http://lssggzy.lishui.gov.cn/art/2023/6/14/art_1229661989_215024.html"/>
    <hyperlink ref="J1988" r:id="rId182" display="http://lssggzy.lishui.gov.cn/art/2023/6/14/art_1229661852_214922.html"/>
    <hyperlink ref="J1989" r:id="rId183" display="http://lssggzy.lishui.gov.cn/art/2023/6/14/art_1229661989_214869.html"/>
    <hyperlink ref="J1992" r:id="rId184" display="http://lssggzy.lishui.gov.cn/art/2023/6/15/art_1229661812_215059.html"/>
    <hyperlink ref="J1994" r:id="rId185" display="http://lssggzy.lishui.gov.cn/art/2023/6/16/art_1229662056_215225.html"/>
    <hyperlink ref="J1995" r:id="rId186" display="http://lssggzy.lishui.gov.cn/art/2023/6/16/art_1229661956_215135.html"/>
    <hyperlink ref="J1999" r:id="rId187" display="http://lssggzy.lishui.gov.cn/art/2023/6/19/art_1229662124_215331.html"/>
    <hyperlink ref="J2005" r:id="rId188" display="http://lssggzy.lishui.gov.cn/art/2023/6/20/art_1229661812_215554.html"/>
    <hyperlink ref="J2006" r:id="rId189" display="http://lssggzy.lishui.gov.cn/art/2023/6/20/art_1229662124_215493.html"/>
    <hyperlink ref="J2012" r:id="rId190" display="http://lssggzy.lishui.gov.cn/art/2023/6/21/art_1229662089_215698.html"/>
    <hyperlink ref="J2013" r:id="rId191" display="http://lssggzy.lishui.gov.cn/art/2023/6/21/art_1229662157_215582.html"/>
    <hyperlink ref="J2017" r:id="rId192" display="http://lssggzy.lishui.gov.cn/art/2023/6/25/art_1229662124_215842.html"/>
    <hyperlink ref="J2018" r:id="rId193" display="http://lssggzy.lishui.gov.cn/art/2023/6/25/art_1229662124_215845.html"/>
    <hyperlink ref="J2016" r:id="rId194" display="http://lssggzy.lishui.gov.cn/art/2023/6/25/art_1229661923_215784.html"/>
    <hyperlink ref="J2031" r:id="rId195" display="http://lssggzy.lishui.gov.cn/art/2023/6/26/art_1229661956_215946.html"/>
    <hyperlink ref="J2032" r:id="rId196" display="http://lssggzy.lishui.gov.cn/art/2023/6/26/art_1229661923_215888.html"/>
    <hyperlink ref="J2033" r:id="rId197" display="http://lssggzy.lishui.gov.cn/art/2023/6/26/art_1229662124_215927.html"/>
    <hyperlink ref="J2038" r:id="rId198" display="http://lssggzy.lishui.gov.cn/art/2023/6/27/art_1229662089_216032.html"/>
    <hyperlink ref="J2044" r:id="rId199" display="http://lssggzy.lishui.gov.cn/art/2023/6/28/art_1229661812_216239.html"/>
    <hyperlink ref="J2045" r:id="rId200" display="http://lssggzy.lishui.gov.cn/art/2023/6/28/art_1229662089_216241.html"/>
    <hyperlink ref="J2046" r:id="rId201" display="http://lssggzy.lishui.gov.cn/art/2023/6/28/art_1229662056_216099.html"/>
    <hyperlink ref="J2051" r:id="rId202" display="http://lssggzy.lishui.gov.cn/art/2023/6/30/art_1229662089_216347.html"/>
    <hyperlink ref="J2055" r:id="rId203" display="http://lssggzy.lishui.gov.cn/art/2023/7/3/art_1229662124_216683.html"/>
    <hyperlink ref="J2056" r:id="rId204" display="http://lssggzy.lishui.gov.cn/art/2023/7/3/art_1229662089_216641.html"/>
    <hyperlink ref="J2060" r:id="rId205" display="http://lssggzy.lishui.gov.cn/art/2023/7/4/art_1229662124_216810.html"/>
    <hyperlink ref="J2064" r:id="rId206" display="http://lssggzy.lishui.gov.cn/art/2023/7/5/art_1229662056_216948.html"/>
    <hyperlink ref="J2066" r:id="rId207" display="http://lssggzy.lishui.gov.cn/art/2023/7/6/art_1229662124_216681.html"/>
    <hyperlink ref="J2067" r:id="rId208" display="http://lssggzy.lishui.gov.cn/art/2023/7/6/art_1229661956_217047.html"/>
    <hyperlink ref="J2068" r:id="rId209" display="http://lssggzy.lishui.gov.cn/art/2023/7/6/art_1229661812_216988.html"/>
    <hyperlink ref="J2071" r:id="rId210" display="http://lssggzy.lishui.gov.cn/art/2023/7/7/art_1229661812_217058.html"/>
    <hyperlink ref="J2072" r:id="rId211" display="http://lssggzy.lishui.gov.cn/art/2023/7/7/art_1229662124_217202.html"/>
    <hyperlink ref="J2073" r:id="rId212" display="http://lssggzy.lishui.gov.cn/art/2023/7/7/art_1229662157_217183.html"/>
    <hyperlink ref="J2078" r:id="rId213" display="http://lssggzy.lishui.gov.cn/art/2023/7/11/art_1229662056_217087.html"/>
    <hyperlink ref="J2079" r:id="rId214" display="http://lssggzy.lishui.gov.cn/art/2023/7/11/art_1229661852_219307.html"/>
    <hyperlink ref="J2080" r:id="rId215" display="http://lssggzy.lishui.gov.cn/art/2023/7/11/art_1229662124_219213.html"/>
    <hyperlink ref="J2085" r:id="rId216" display="http://lssggzy.lishui.gov.cn/art/2023/7/13/art_1229662157_219498.html"/>
    <hyperlink ref="J2088" r:id="rId217" display="http://lssggzy.lishui.gov.cn/art/2023/7/14/art_1229662157_218645.html"/>
    <hyperlink ref="J2100" r:id="rId218" display="http://lssggzy.lishui.gov.cn/art/2023/7/19/art_1229661956_220245.html"/>
    <hyperlink ref="J2101" r:id="rId219" display="http://lssggzy.lishui.gov.cn/art/2023/7/19/art_1229661812_220297.html"/>
    <hyperlink ref="J2102" r:id="rId220" display="http://lssggzy.lishui.gov.cn/art/2023/7/19/art_1229661812_220182.html"/>
    <hyperlink ref="J2105" r:id="rId221" display="http://lssggzy.lishui.gov.cn/art/2023/7/20/art_1229661956_220354.html"/>
    <hyperlink ref="J2111" r:id="rId222" display="http://lssggzy.lishui.gov.cn/art/2023/7/21/art_1229661812_220421.html"/>
    <hyperlink ref="J2112" r:id="rId223" display="http://lssggzy.lishui.gov.cn/art/2023/7/21/art_1229661812_223947.html"/>
    <hyperlink ref="J2113" r:id="rId224" display="http://lssggzy.lishui.gov.cn/art/2023/7/23/art_1229662089_220474.html"/>
    <hyperlink ref="J2114" r:id="rId225" display="http://lssggzy.lishui.gov.cn/art/2023/7/23/art_1229662089_211708.html"/>
    <hyperlink ref="J2117" r:id="rId226" display="http://lssggzy.lishui.gov.cn/art/2023/7/24/art_1229662190_220756.html"/>
    <hyperlink ref="J2120" r:id="rId227" display="http://lssggzy.lishui.gov.cn/art/2023/7/25/art_1229661852_220929.html"/>
    <hyperlink ref="J2121" r:id="rId228" display="http://lssggzy.lishui.gov.cn/art/2023/7/25/art_1229661956_220990.html"/>
    <hyperlink ref="J2122" r:id="rId229" display="http://lssggzy.lishui.gov.cn/art/2023/7/25/art_1229661812_220898.html"/>
    <hyperlink ref="J2123" r:id="rId230" display="http://lssggzy.lishui.gov.cn/art/2023/7/25/art_1229661812_220999.html"/>
    <hyperlink ref="J2129" r:id="rId231" display="http://lssggzy.lishui.gov.cn/art/2023/7/26/art_1229662157_221008.html"/>
    <hyperlink ref="J2130" r:id="rId232" display="http://lssggzy.lishui.gov.cn/art/2023/7/26/art_1229662157_221044.html"/>
    <hyperlink ref="J2131" r:id="rId233" display="http://lssggzy.lishui.gov.cn/art/2023/7/26/art_1229661852_220944.html"/>
    <hyperlink ref="J2133" r:id="rId234" display="http://lssggzy.lishui.gov.cn/art/2023/7/27/art_1229662157_221368.html"/>
    <hyperlink ref="J2134" r:id="rId235" display="http://lssggzy.lishui.gov.cn/art/2023/7/27/art_1229661852_221358.html"/>
    <hyperlink ref="J2142" r:id="rId236" display="http://lssggzy.lishui.gov.cn/art/2023/7/28/art_1229661852_221615.html"/>
    <hyperlink ref="J2143" r:id="rId237" display="http://lssggzy.lishui.gov.cn/art/2023/7/28/art_1229662190_221451.html"/>
    <hyperlink ref="J2144" r:id="rId238" display="http://lssggzy.lishui.gov.cn/art/2023/7/28/art_1229661812_221532.html"/>
    <hyperlink ref="J2145" r:id="rId239" display="http://lssggzy.lishui.gov.cn/art/2023/7/29/art_1229662124_221629.html"/>
    <hyperlink ref="J2146" r:id="rId240" display="http://lssggzy.lishui.gov.cn/art/2023/7/29/art_1229661812_221617.html"/>
    <hyperlink ref="J2152" r:id="rId241" display="http://lssggzy.lishui.gov.cn/art/2023/8/1/art_1229661812_221981.html"/>
    <hyperlink ref="J2153" r:id="rId242" display="http://lssggzy.lishui.gov.cn/art/2023/8/1/art_1229662157_221994.html"/>
    <hyperlink ref="J2156" r:id="rId243" display="http://lssggzy.lishui.gov.cn/art/2023/8/2/art_1229662157_219499.html"/>
    <hyperlink ref="J2157" r:id="rId244" display="http://lssggzy.lishui.gov.cn/art/2023/8/2/art_1229661812_222217.html"/>
    <hyperlink ref="J2158" r:id="rId245" display="http://lssggzy.lishui.gov.cn/art/2023/8/2/art_1229661956_222116.html"/>
    <hyperlink ref="J2159" r:id="rId246" display="http://lssggzy.lishui.gov.cn/art/2023/8/2/art_1229661812_222219.html"/>
    <hyperlink ref="J2163" r:id="rId247" display="http://lssggzy.lishui.gov.cn/art/2023/8/4/art_1229661989_221644.html"/>
    <hyperlink ref="J2173" r:id="rId248" display="http://lssggzy.lishui.gov.cn/art/2023/8/8/art_1229662157_223459.html"/>
    <hyperlink ref="J2174" r:id="rId249" display="http://lssggzy.lishui.gov.cn/art/2023/8/8/art_1229661812_223648.html"/>
    <hyperlink ref="J2175" r:id="rId250" display="http://lssggzy.lishui.gov.cn/art/2023/8/8/art_1229662190_223410.html"/>
    <hyperlink ref="J2176" r:id="rId251" display="http://lssggzy.lishui.gov.cn/art/2023/8/8/art_1229661989_223452.html"/>
    <hyperlink ref="J2177" r:id="rId252" display="http://lssggzy.lishui.gov.cn/art/2023/8/9/art_1229661812_223721.html"/>
    <hyperlink ref="J2181" r:id="rId253" display="http://lssggzy.lishui.gov.cn/art/2023/8/10/art_1229662089_223944.html"/>
    <hyperlink ref="J2182" r:id="rId254" display="http://lssggzy.lishui.gov.cn/art/2023/8/10/art_1229661956_223811.html"/>
    <hyperlink ref="J2185" r:id="rId255" display="http://lssggzy.lishui.gov.cn/art/2023/8/11/art_1229662089_224220.html"/>
    <hyperlink ref="J2186" r:id="rId256" display="http://lssggzy.lishui.gov.cn/art/2023/8/11/art_1229662089_224029.html"/>
    <hyperlink ref="J2189" r:id="rId257" display="http://lssggzy.lishui.gov.cn/art/2023/8/14/art_1229662190_224359.html"/>
    <hyperlink ref="J2196" r:id="rId258" display="http://lssggzy.lishui.gov.cn/art/2023/8/15/art_1229661956_224620.html"/>
    <hyperlink ref="J2198" r:id="rId259" display="http://lssggzy.lishui.gov.cn/art/2023/8/16/art_1229662089_224874.html"/>
    <hyperlink ref="J2202" r:id="rId260" display="http://lssggzy.lishui.gov.cn/art/2023/8/17/art_1229662089_225059.html"/>
    <hyperlink ref="J2209" r:id="rId261" display="http://lssggzy.lishui.gov.cn/art/2023/8/22/art_1229662157_211738.html"/>
    <hyperlink ref="J2218" r:id="rId262" display="http://lssggzy.lishui.gov.cn/art/2023/8/25/art_1229661852_226456.html"/>
    <hyperlink ref="J2219" r:id="rId263" display="http://lssggzy.lishui.gov.cn/art/2023/8/25/art_1229661956_226587.html"/>
    <hyperlink ref="J2220" r:id="rId264" display="http://lssggzy.lishui.gov.cn/art/2023/8/25/art_1229662089_226350.html"/>
    <hyperlink ref="J2221" r:id="rId265" display="http://lssggzy.lishui.gov.cn/art/2023/8/25/art_1229661852_226583.html"/>
    <hyperlink ref="J2223" r:id="rId266" display="http://lssggzy.lishui.gov.cn/art/2023/8/28/art_1229661989_226742.html"/>
    <hyperlink ref="J2226" r:id="rId267" display="http://lssggzy.lishui.gov.cn/art/2023/8/29/art_1229661812_227070.html"/>
    <hyperlink ref="J2230" r:id="rId268" display="http://lssggzy.lishui.gov.cn/art/2023/8/30/art_1229661956_227241.html"/>
    <hyperlink ref="J2231" r:id="rId269" display="http://lssggzy.lishui.gov.cn/art/2023/8/30/art_1229661812_227240.html"/>
    <hyperlink ref="J645" r:id="rId270" display="http://lssggzy.lishui.gov.cn/art/2022/1/28/art_1229662089_187581.html"/>
    <hyperlink ref="J2151" r:id="rId271" display="http://lssggzy.lishui.gov.cn/art/2023/8/1/art_1229661852_221957.html"/>
    <hyperlink ref="J1625" r:id="rId272" display="http://lssggzy.lishui.gov.cn/art/2023/1/30/art_1229662190_193456.html"/>
    <hyperlink ref="J1630" r:id="rId273" display="http://lssggzy.lishui.gov.cn/art/2023/2/1/art_1229661956_193584.html"/>
    <hyperlink ref="J1656" r:id="rId274" display="http://lssggzy.lishui.gov.cn/art/2023/2/9/art_1229661852_194074.html"/>
    <hyperlink ref="J1671" r:id="rId275" display="http://lssggzy.lishui.gov.cn/art/2023/2/20/art_1229661923_194791.html"/>
    <hyperlink ref="J1950" r:id="rId276" display="http://lssggzy.lishui.gov.cn/art/2023/6/7/art_1229661956_214055.html"/>
    <hyperlink ref="R1953" r:id="rId277" display="https://lssggzy.lishui.gov.cn/art/2023/5/17/art_1229661920_211833.html"/>
    <hyperlink ref="J2211" r:id="rId278" display="http://lssggzy.lishui.gov.cn/art/2023/8/24/art_1229661852_226220.html"/>
    <hyperlink ref="J2224" r:id="rId279" display="http://lssggzy.lishui.gov.cn/art/2023/8/29/art_1229661956_227019.html"/>
    <hyperlink ref="J2222" r:id="rId280" display="http://lssggzy.lishui.gov.cn/art/2023/8/28/art_1229661956_226839.html"/>
    <hyperlink ref="J2" r:id="rId281" display="http://lssggzy.lishui.gov.cn/art/2021/1/4/art_1229662089_160777.html"/>
    <hyperlink ref="J590" r:id="rId282" display="http://lssggzy.lishui.gov.cn/art/2021/12/31/art_1229662124_162582.html"/>
    <hyperlink ref="J3" r:id="rId283" display="http://lssggzy.lishui.gov.cn/art/2021/1/5/art_1229662190_173466.html"/>
    <hyperlink ref="J12" r:id="rId284" display="http://lssggzy.lishui.gov.cn/art/2021/1/14/art_1229661956_138342.html"/>
    <hyperlink ref="J22" r:id="rId285" display="http://lssggzy.lishui.gov.cn/art/2021/1/20/art_1229661812_158288.html"/>
    <hyperlink ref="J27" r:id="rId286" display="http://lssggzy.lishui.gov.cn/art/2021/1/25/art_1229661923_140449.html"/>
    <hyperlink ref="J32" r:id="rId287" display="http://lssggzy.lishui.gov.cn/art/2021/1/27/art_1229661956_138431.html"/>
    <hyperlink ref="J31" r:id="rId288" display="http://lssggzy.lishui.gov.cn/art/2021/1/27/art_1229661812_158296.html"/>
    <hyperlink ref="J65" r:id="rId289" display="http://lssggzy.lishui.gov.cn/art/2021/2/25/art_1229661956_138518.html"/>
    <hyperlink ref="J76" r:id="rId290" display="http://lssggzy.lishui.gov.cn/art/2021/3/2/art_1229661812_158551.html"/>
    <hyperlink ref="J586" r:id="rId291" display="http://lssggzy.lishui.gov.cn/art/2021/12/29/art_1229661852_132229.html"/>
    <hyperlink ref="J584" r:id="rId292" display="http://lssggzy.lishui.gov.cn/art/2021/12/29/art_1229662124_162553.html"/>
    <hyperlink ref="J522" r:id="rId293" display="http://lssggzy.lishui.gov.cn/art/2021/11/25/art_1229662190_173691.html"/>
    <hyperlink ref="J475" r:id="rId294" display="http://lssggzy.lishui.gov.cn/art/2021/11/4/art_1229662056_142844.html"/>
    <hyperlink ref="J400" r:id="rId295" display="http://lssggzy.lishui.gov.cn/art/2021/10/8/art_1229661956_139432.html"/>
    <hyperlink ref="J340" r:id="rId296" display="http://lssggzy.lishui.gov.cn/art/2021/8/31/art_1229661956_139239.html"/>
    <hyperlink ref="J341" r:id="rId297" display="http://lssggzy.lishui.gov.cn/art/2021/9/1/art_1229662157_161431.html"/>
    <hyperlink ref="J357" r:id="rId298" display="http://lssggzy.lishui.gov.cn/art/2021/9/13/art_1229661812_159950.html"/>
    <hyperlink ref="J354" r:id="rId299" display="http://lssggzy.lishui.gov.cn/art/2021/9/10/art_1229662124_161703.html"/>
    <hyperlink ref="J348" r:id="rId300" display="http://lssggzy.lishui.gov.cn/art/2021/9/6/art_1229661989_138690.html"/>
    <hyperlink ref="J349" r:id="rId301" display="http://lssggzy.lishui.gov.cn/art/2021/9/7/art_1229661989_138723.html"/>
    <hyperlink ref="J345" r:id="rId302" display="http://lssggzy.lishui.gov.cn/art/2021/9/6/art_1229661812_159896.html"/>
    <hyperlink ref="J346" r:id="rId303" display="http://lssggzy.lishui.gov.cn/art/2021/9/6/art_1229661812_159878.html"/>
    <hyperlink ref="J347" r:id="rId304" display="http://lssggzy.lishui.gov.cn/art/2021/9/6/art_1229661852_132231.html"/>
    <hyperlink ref="J344" r:id="rId305" display="http://lssggzy.lishui.gov.cn/art/2021/9/3/art_1229661923_140615.html"/>
    <hyperlink ref="J338" r:id="rId306" display="http://lssggzy.lishui.gov.cn/art/2021/8/30/art_1229661812_159841.html"/>
    <hyperlink ref="J29" r:id="rId307" display="http://lssggzy.lishui.gov.cn/art/2021/1/27/art_1229662089_160858.html"/>
    <hyperlink ref="J2227" r:id="rId308" display="http://lssggzy.lishui.gov.cn/art/2023/8/29/art_1229662089_227092.html"/>
    <hyperlink ref="J2210" r:id="rId309" display="http://lssggzy.lishui.gov.cn/art/2023/8/23/art_1229662190_225792.html"/>
    <hyperlink ref="J2097" r:id="rId310" display="http://lssggzy.lishui.gov.cn/art/2023/7/19/art_1229661852_220254.html"/>
    <hyperlink ref="J4" r:id="rId311" display="http://lssggzy.lishui.gov.cn/art/2021/1/6/art_1229661989_138266.html"/>
    <hyperlink ref="J5" r:id="rId312" display="http://lssggzy.lishui.gov.cn/art/2021/1/8/art_1229662056_141586.html"/>
    <hyperlink ref="J6" r:id="rId313" display="http://lssggzy.lishui.gov.cn/art/2021/1/8/art_1229662190_173474.html"/>
    <hyperlink ref="J7" r:id="rId314" display="http://lssggzy.lishui.gov.cn/art/2021/1/12/art_1229661956_138301.html"/>
    <hyperlink ref="J8" r:id="rId315" display="http://lssggzy.lishui.gov.cn/art/2021/1/12/art_1229662089_160798.html"/>
    <hyperlink ref="J9" r:id="rId316" display="http://lssggzy.lishui.gov.cn/art/2021/1/14/art_1229661989_138302.html"/>
    <hyperlink ref="J10" r:id="rId317" display="http://lssggzy.lishui.gov.cn/art/2021/1/14/art_1229661923_140420.html"/>
    <hyperlink ref="J11" r:id="rId318" display="http://lssggzy.lishui.gov.cn/art/2021/1/14/art_1229662190_173484.html"/>
    <hyperlink ref="J13" r:id="rId319" display="http://lssggzy.lishui.gov.cn/art/2021/1/15/art_1229661956_138373.html"/>
    <hyperlink ref="J14" r:id="rId320" display="http://lssggzy.lishui.gov.cn/art/2021/1/15/art_1229661812_158281.html"/>
    <hyperlink ref="J15" r:id="rId321" display="http://lssggzy.lishui.gov.cn/art/2021/1/16/art_1229662056_141607.html"/>
    <hyperlink ref="J16" r:id="rId322" display="http://lssggzy.lishui.gov.cn/art/2021/1/18/art_1229661956_138402.html"/>
    <hyperlink ref="J17" r:id="rId323" display="http://lssggzy.lishui.gov.cn/art/2021/1/18/art_1229661989_138333.html"/>
    <hyperlink ref="J18" r:id="rId324" display="http://lssggzy.lishui.gov.cn/art/2021/1/18/art_1229661852_132206.html"/>
    <hyperlink ref="J19" r:id="rId325" display="http://lssggzy.lishui.gov.cn/art/2021/1/19/art_1229662089_160816.html"/>
    <hyperlink ref="J20" r:id="rId326" display="http://lssggzy.lishui.gov.cn/art/2021/1/19/art_1229661812_158284.html"/>
    <hyperlink ref="J21" r:id="rId327" display="http://lssggzy.lishui.gov.cn/art/2021/1/19/art_1229661812_158286.html"/>
    <hyperlink ref="J23" r:id="rId328" display="http://lssggzy.lishui.gov.cn/art/2021/1/21/art_1229661812_158290.html"/>
    <hyperlink ref="J24" r:id="rId329" display="http://lssggzy.lishui.gov.cn/art/2021/1/21/art_1229661852_132210.html"/>
    <hyperlink ref="J25" r:id="rId330" display="http://lssggzy.lishui.gov.cn/art/2021/1/22/art_1229661812_158292.html"/>
    <hyperlink ref="J26" r:id="rId331" display="http://lssggzy.lishui.gov.cn/art/2021/1/22/art_1229661852_132213.html"/>
    <hyperlink ref="J28" r:id="rId332" display="http://lssggzy.lishui.gov.cn/art/2021/1/26/art_1229661812_158294.html"/>
    <hyperlink ref="J30" r:id="rId333" display="http://lssggzy.lishui.gov.cn/art/2021/1/27/art_1229661923_140480.html"/>
    <hyperlink ref="J33" r:id="rId334" display="http://lssggzy.lishui.gov.cn/art/2021/1/28/art_1229661812_158299.html"/>
    <hyperlink ref="J34" r:id="rId335" display="http://lssggzy.lishui.gov.cn/art/2021/1/28/art_1229661956_138462.html"/>
    <hyperlink ref="J35" r:id="rId336" display="http://lssggzy.lishui.gov.cn/art/2021/1/28/art_1229661812_158298.html"/>
    <hyperlink ref="J36" r:id="rId337" display="http://lssggzy.lishui.gov.cn/art/2021/1/29/art_1229662157_160728.html"/>
    <hyperlink ref="J37" r:id="rId338" display="http://lssggzy.lishui.gov.cn/art/2021/1/29/art_1229661852_132217.html"/>
    <hyperlink ref="J38" r:id="rId339" display="http://lssggzy.lishui.gov.cn/art/2021/1/29/art_1229661852_132219.html"/>
    <hyperlink ref="J39" r:id="rId340" display="http://lssggzy.lishui.gov.cn/art/2021/2/1/art_1229662124_161429.html"/>
    <hyperlink ref="J40" r:id="rId341" display="http://lssggzy.lishui.gov.cn/art/2021/2/1/art_1229661852_132221.html"/>
    <hyperlink ref="J41" r:id="rId342" display="http://lssggzy.lishui.gov.cn/art/2021/2/2/art_1229661812_158303.html"/>
    <hyperlink ref="J42" r:id="rId343" display="http://lssggzy.lishui.gov.cn/art/2021/2/2/art_1229661812_158302.html"/>
    <hyperlink ref="J43" r:id="rId344" display="http://lssggzy.lishui.gov.cn/art/2021/2/2/art_1229661812_158304.html"/>
    <hyperlink ref="J44" r:id="rId345" display="http://lssggzy.lishui.gov.cn/art/2021/2/2/art_1229661812_158300.html"/>
    <hyperlink ref="J45" r:id="rId346" display="http://lssggzy.lishui.gov.cn/art/2021/2/2/art_1229661812_158301.html"/>
    <hyperlink ref="J46" r:id="rId347" display="http://lssggzy.lishui.gov.cn/art/2021/2/3/art_1229661812_158307.html"/>
    <hyperlink ref="J47" r:id="rId348" display="http://lssggzy.lishui.gov.cn/art/2021/2/3/art_1229662157_160770.html"/>
    <hyperlink ref="J48" r:id="rId349" display="http://lssggzy.lishui.gov.cn/art/2021/2/4/art_1229662056_141631.html"/>
    <hyperlink ref="J49" r:id="rId350" display="http://lssggzy.lishui.gov.cn/art/2021/2/4/art_1229661812_158308.html"/>
    <hyperlink ref="J50" r:id="rId351" display="http://lssggzy.lishui.gov.cn/art/2021/2/4/art_1229661812_158312.html"/>
    <hyperlink ref="J51" r:id="rId352" display="http://lssggzy.lishui.gov.cn/art/2021/2/5/art_1229662124_161464.html"/>
    <hyperlink ref="J52" r:id="rId353" display="http://lssggzy.lishui.gov.cn/art/2021/2/5/art_1229661812_158316.html"/>
    <hyperlink ref="J53" r:id="rId354" display="http://lssggzy.lishui.gov.cn/art/2021/2/5/art_1229661812_158322.html"/>
    <hyperlink ref="J54" r:id="rId355" display="http://lssggzy.lishui.gov.cn/art/2021/2/7/art_1229661812_158328.html"/>
    <hyperlink ref="J55" r:id="rId356" display="http://lssggzy.lishui.gov.cn/art/2021/2/7/art_1229661812_158333.html"/>
    <hyperlink ref="J56" r:id="rId357" display="http://lssggzy.lishui.gov.cn/art/2021/2/8/art_1229661812_158360.html"/>
    <hyperlink ref="J57" r:id="rId358" display="http://lssggzy.lishui.gov.cn/art/2021/2/8/art_1229661812_158354.html"/>
    <hyperlink ref="J58" r:id="rId359" display="http://lssggzy.lishui.gov.cn/art/2021/2/8/art_1229661812_158349.html"/>
    <hyperlink ref="J59" r:id="rId360" display="http://lssggzy.lishui.gov.cn/art/2021/2/8/art_1229661812_158339.html"/>
    <hyperlink ref="J60" r:id="rId361" display="http://lssggzy.lishui.gov.cn/art/2021/2/8/art_1229661812_158345.html"/>
    <hyperlink ref="J61" r:id="rId362" display="http://lssggzy.lishui.gov.cn/art/2021/2/19/art_1229661852_132224.html"/>
    <hyperlink ref="J62" r:id="rId363" display="http://lssggzy.lishui.gov.cn/art/2021/2/24/art_1229661956_138491.html"/>
    <hyperlink ref="J63" r:id="rId364" display="http://lssggzy.lishui.gov.cn/art/2021/2/24/art_1229662056_141649.html"/>
    <hyperlink ref="J64" r:id="rId365" display="http://lssggzy.lishui.gov.cn/art/2021/2/24/art_1229661812_158366.html"/>
    <hyperlink ref="J66" r:id="rId366" display="http://lssggzy.lishui.gov.cn/art/2021/2/25/art_1229661812_158372.html"/>
    <hyperlink ref="J67" r:id="rId367" display="http://lssggzy.lishui.gov.cn/art/2021/2/25/art_1229661989_138370.html"/>
    <hyperlink ref="J68" r:id="rId368" display="http://lssggzy.lishui.gov.cn/art/2021/2/25/art_1229661812_158378.html"/>
    <hyperlink ref="J69" r:id="rId369" display="http://lssggzy.lishui.gov.cn/art/2021/2/26/art_1229661812_158385.html"/>
    <hyperlink ref="J70" r:id="rId370" display="http://lssggzy.lishui.gov.cn/art/2021/2/26/art_1229662056_141688.html"/>
    <hyperlink ref="J71" r:id="rId371" display="http://lssggzy.lishui.gov.cn/art/2021/2/26/art_1229662056_141668.html"/>
    <hyperlink ref="J72" r:id="rId372" display="http://lssggzy.lishui.gov.cn/art/2021/3/1/art_1229661923_140508.html"/>
    <hyperlink ref="J73" r:id="rId373" display="http://lssggzy.lishui.gov.cn/art/2021/3/2/art_1229661812_158561.html"/>
    <hyperlink ref="J74" r:id="rId374" display="http://lssggzy.lishui.gov.cn/art/2021/3/2/art_1229661812_158394.html"/>
    <hyperlink ref="J75" r:id="rId375" display="http://lssggzy.lishui.gov.cn/art/2021/3/2/art_1229661812_158401.html"/>
    <hyperlink ref="J77" r:id="rId376" display="http://lssggzy.lishui.gov.cn/art/2021/3/3/art_1229661989_138405.html"/>
    <hyperlink ref="J78" r:id="rId377" display="http://lssggzy.lishui.gov.cn/art/2021/3/3/art_1229662056_141708.html"/>
    <hyperlink ref="J79" r:id="rId378" display="http://lssggzy.lishui.gov.cn/art/2021/3/3/art_1229661956_138539.html"/>
    <hyperlink ref="J80" r:id="rId379" display="http://lssggzy.lishui.gov.cn/art/2021/3/4/art_1229662190_173493.html"/>
    <hyperlink ref="J81" r:id="rId380" display="http://lssggzy.lishui.gov.cn/art/2021/3/5/art_1229661852_132228.html"/>
    <hyperlink ref="J82" r:id="rId381" display="http://lssggzy.lishui.gov.cn/art/2021/3/5/art_1229662157_160804.html"/>
    <hyperlink ref="J83" r:id="rId382" display="http://lssggzy.lishui.gov.cn/art/2021/3/12/art_1229661812_158572.html"/>
    <hyperlink ref="J84" r:id="rId383" display="http://lssggzy.lishui.gov.cn/art/2021/3/12/art_1229661852_132230.html"/>
    <hyperlink ref="J85" r:id="rId384" display="http://lssggzy.lishui.gov.cn/art/2021/3/16/art_1229661812_158579.html"/>
    <hyperlink ref="J86" r:id="rId385" display="http://lssggzy.lishui.gov.cn/art/2021/3/17/art_1229662056_141724.html"/>
    <hyperlink ref="J87" r:id="rId386" display="http://lssggzy.lishui.gov.cn/art/2021/3/18/art_1229661923_140535.html"/>
    <hyperlink ref="J88" r:id="rId387" display="http://lssggzy.lishui.gov.cn/art/2021/3/18/art_1229661989_138438.html"/>
    <hyperlink ref="J89" r:id="rId388" display="http://lssggzy.lishui.gov.cn/art/2021/3/19/art_1229661812_158590.html"/>
    <hyperlink ref="J90" r:id="rId389" display="http://lssggzy.lishui.gov.cn/art/2021/3/22/art_1229662089_160881.html"/>
    <hyperlink ref="J91" r:id="rId390" display="http://lssggzy.lishui.gov.cn/art/2021/3/24/art_1229662124_161501.html"/>
    <hyperlink ref="J92" r:id="rId391" display="http://lssggzy.lishui.gov.cn/art/2021/3/24/art_1229661812_158600.html"/>
    <hyperlink ref="J93" r:id="rId392" display="http://lssggzy.lishui.gov.cn/art/2021/3/24/art_1229662056_141732.html"/>
    <hyperlink ref="J94" r:id="rId393" display="http://lssggzy.lishui.gov.cn/art/2021/3/25/art_1229662124_161540.html"/>
    <hyperlink ref="J95" r:id="rId394" display="http://lssggzy.lishui.gov.cn/art/2021/3/25/art_1229662056_141751.html"/>
    <hyperlink ref="J96" r:id="rId395" display="http://lssggzy.lishui.gov.cn/art/2021/3/25/art_1229662157_160846.html"/>
    <hyperlink ref="J97" r:id="rId396" display="http://lssggzy.lishui.gov.cn/art/2021/3/26/art_1229662124_161571.html"/>
    <hyperlink ref="J98" r:id="rId397" display="http://lssggzy.lishui.gov.cn/art/2021/3/26/art_1229661812_158623.html"/>
    <hyperlink ref="J99" r:id="rId398" display="http://lssggzy.lishui.gov.cn/art/2021/3/26/art_1229661812_158614.html"/>
    <hyperlink ref="J100" r:id="rId399" display="http://lssggzy.lishui.gov.cn/art/2021/3/29/art_1229661812_158646.html"/>
    <hyperlink ref="J101" r:id="rId400" display="http://lssggzy.lishui.gov.cn/art/2021/3/29/art_1229662124_161607.html"/>
    <hyperlink ref="J102" r:id="rId401" display="http://lssggzy.lishui.gov.cn/art/2021/3/29/art_1229661812_158635.html"/>
    <hyperlink ref="J103" r:id="rId402" display="http://lssggzy.lishui.gov.cn/art/2021/3/29/art_1229661812_158649.html"/>
    <hyperlink ref="J104" r:id="rId403" display="http://lssggzy.lishui.gov.cn/art/2021/3/30/art_1229662089_160903.html"/>
    <hyperlink ref="J105" r:id="rId404" display="http://lssggzy.lishui.gov.cn/art/2021/3/30/art_1229662124_161638.html"/>
    <hyperlink ref="J106" r:id="rId405" display="http://lssggzy.lishui.gov.cn/art/2021/3/30/art_1229661852_132233.html"/>
    <hyperlink ref="J107" r:id="rId406" display="http://lssggzy.lishui.gov.cn/art/2021/3/31/art_1229661852_132239.html"/>
    <hyperlink ref="J108" r:id="rId407" display="http://lssggzy.lishui.gov.cn/art/2021/3/31/art_1229661852_132242.html"/>
    <hyperlink ref="J109" r:id="rId408" display="http://lssggzy.lishui.gov.cn/art/2021/3/31/art_1229661852_132236.html"/>
    <hyperlink ref="J110" r:id="rId409" display="http://lssggzy.lishui.gov.cn/art/2021/4/1/art_1229661812_158673.html"/>
    <hyperlink ref="J111" r:id="rId410" display="http://lssggzy.lishui.gov.cn/art/2021/4/1/art_1229661812_158661.html"/>
    <hyperlink ref="J112" r:id="rId411" display="http://lssggzy.lishui.gov.cn/art/2021/4/2/art_1229662089_160925.html"/>
    <hyperlink ref="J113" r:id="rId412" display="http://lssggzy.lishui.gov.cn/art/2021/4/7/art_1229661852_132245.html"/>
    <hyperlink ref="J114" r:id="rId413" display="http://lssggzy.lishui.gov.cn/art/2021/4/7/art_1229662124_161671.html"/>
    <hyperlink ref="J115" r:id="rId414" display="http://lssggzy.lishui.gov.cn/art/2021/4/7/art_1229661852_132248.html"/>
    <hyperlink ref="J116" r:id="rId415" display="http://lssggzy.lishui.gov.cn/art/2021/4/7/art_1229661852_132148.html"/>
    <hyperlink ref="J117" r:id="rId416" display="http://lssggzy.lishui.gov.cn/art/2021/4/7/art_1229662190_173503.html"/>
    <hyperlink ref="J118" r:id="rId417" display="http://lssggzy.lishui.gov.cn/art/2021/4/8/art_1229661812_158696.html"/>
    <hyperlink ref="J119" r:id="rId418" display="http://lssggzy.lishui.gov.cn/art/2021/4/8/art_1229661812_158686.html"/>
    <hyperlink ref="J120" r:id="rId419" display="http://lssggzy.lishui.gov.cn/art/2021/4/9/art_1229661989_138468.html"/>
    <hyperlink ref="J121" r:id="rId420" display="http://lssggzy.lishui.gov.cn/art/2021/4/9/art_1229661812_158710.html"/>
    <hyperlink ref="J122" r:id="rId421" display="http://lssggzy.lishui.gov.cn/art/2021/4/12/art_1229661852_132152.html"/>
    <hyperlink ref="J123" r:id="rId422" display="http://lssggzy.lishui.gov.cn/art/2021/4/12/art_1229661812_158720.html"/>
    <hyperlink ref="J124" r:id="rId423" display="http://lssggzy.lishui.gov.cn/art/2021/4/14/art_1229661852_132155.html"/>
    <hyperlink ref="J125" r:id="rId424" display="http://lssggzy.lishui.gov.cn/art/2021/4/15/art_1229662190_173513.html"/>
    <hyperlink ref="J126" r:id="rId425" display="http://lssggzy.lishui.gov.cn/art/2021/4/20/art_1229661812_158730.html"/>
    <hyperlink ref="J127" r:id="rId426" display="http://lssggzy.lishui.gov.cn/art/2021/4/22/art_1229662089_160948.html"/>
    <hyperlink ref="J128" r:id="rId427" display="http://lssggzy.lishui.gov.cn/art/2021/4/22/art_1229662157_160887.html"/>
    <hyperlink ref="J129" r:id="rId428" display="http://lssggzy.lishui.gov.cn/art/2021/4/23/art_1229662124_161708.html"/>
    <hyperlink ref="J130" r:id="rId429" display="http://lssggzy.lishui.gov.cn/art/2021/4/23/art_1229661852_132158.html"/>
    <hyperlink ref="J131" r:id="rId430" display="http://lssggzy.lishui.gov.cn/art/2021/4/25/art_1229661852_132161.html"/>
    <hyperlink ref="J132" r:id="rId431" display="http://lssggzy.lishui.gov.cn/art/2021/4/26/art_1229662157_160927.html"/>
    <hyperlink ref="J133" r:id="rId432" display="http://lssggzy.lishui.gov.cn/art/2021/4/27/art_1229662089_160968.html"/>
    <hyperlink ref="J134" r:id="rId433" display="http://lssggzy.lishui.gov.cn/art/2021/4/29/art_1229662190_173523.html"/>
    <hyperlink ref="J135" r:id="rId434" display="http://lssggzy.lishui.gov.cn/art/2021/4/29/art_1229661812_158742.html"/>
    <hyperlink ref="J136" r:id="rId435" display="http://lssggzy.lishui.gov.cn/art/2021/4/30/art_1229661956_138554.html"/>
    <hyperlink ref="J137" r:id="rId436" display="http://lssggzy.lishui.gov.cn/art/2021/4/30/art_1229662124_161750.html"/>
    <hyperlink ref="J138" r:id="rId437" display="http://lssggzy.lishui.gov.cn/art/2021/4/30/art_1229661812_158759.html"/>
    <hyperlink ref="J139" r:id="rId438" display="http://lssggzy.lishui.gov.cn/art/2021/5/6/art_1229661812_158778.html"/>
    <hyperlink ref="J140" r:id="rId439" display="http://lssggzy.lishui.gov.cn/art/2021/5/6/art_1229661852_132164.html"/>
    <hyperlink ref="J141" r:id="rId440" display="http://lssggzy.lishui.gov.cn/art/2021/5/7/art_1229661852_132169.html"/>
    <hyperlink ref="J142" r:id="rId441" display="http://lssggzy.lishui.gov.cn/art/2021/5/7/art_1229662124_161784.html"/>
    <hyperlink ref="J143" r:id="rId442" display="http://lssggzy.lishui.gov.cn/art/2021/5/7/art_1229661812_116447.html"/>
    <hyperlink ref="J144" r:id="rId443" display="http://lssggzy.lishui.gov.cn/art/2021/5/8/art_1229662056_141770.html"/>
    <hyperlink ref="J145" r:id="rId444" display="http://lssggzy.lishui.gov.cn/art/2021/5/8/art_1229662089_160994.html"/>
    <hyperlink ref="J146" r:id="rId445" display="http://lssggzy.lishui.gov.cn/art/2021/5/8/art_1229662124_161824.html"/>
    <hyperlink ref="J147" r:id="rId446" display="http://lssggzy.lishui.gov.cn/art/2021/5/10/art_1229662124_160767.html"/>
    <hyperlink ref="J148" r:id="rId447" display="http://lssggzy.lishui.gov.cn/art/2021/5/10/art_1229662124_160734.html"/>
    <hyperlink ref="J149" r:id="rId448" display="http://lssggzy.lishui.gov.cn/art/2021/5/13/art_1229661923_140570.html"/>
    <hyperlink ref="J150" r:id="rId449" display="http://lssggzy.lishui.gov.cn/art/2021/5/13/art_1229661852_132173.html"/>
    <hyperlink ref="J151" r:id="rId450" display="http://lssggzy.lishui.gov.cn/art/2021/5/14/art_1229662124_160806.html"/>
    <hyperlink ref="J152" r:id="rId451" display="http://lssggzy.lishui.gov.cn/art/2021/5/14/art_1229661812_158794.html"/>
    <hyperlink ref="J153" r:id="rId452" display="http://lssggzy.lishui.gov.cn/art/2021/5/17/art_1229661812_158822.html"/>
    <hyperlink ref="J154" r:id="rId453" display="http://lssggzy.lishui.gov.cn/art/2021/5/17/art_1229661812_158809.html"/>
    <hyperlink ref="J155" r:id="rId454" display="http://lssggzy.lishui.gov.cn/art/2021/5/18/art_1229661812_158836.html"/>
    <hyperlink ref="J156" r:id="rId455" display="http://lssggzy.lishui.gov.cn/art/2021/5/19/art_1229662124_160844.html"/>
    <hyperlink ref="J157" r:id="rId456" display="http://lssggzy.lishui.gov.cn/art/2021/5/20/art_1229661956_138610.html"/>
    <hyperlink ref="J158" r:id="rId457" display="http://lssggzy.lishui.gov.cn/art/2021/5/20/art_1229662124_160883.html"/>
    <hyperlink ref="J159" r:id="rId458" display="http://lssggzy.lishui.gov.cn/art/2021/5/20/art_1229661812_158848.html"/>
    <hyperlink ref="J160" r:id="rId459" display="http://lssggzy.lishui.gov.cn/art/2021/5/20/art_1229661812_158862.html"/>
    <hyperlink ref="J161" r:id="rId460" display="http://lssggzy.lishui.gov.cn/art/2021/5/20/art_1229662190_173531.html"/>
    <hyperlink ref="J162" r:id="rId461" display="http://lssggzy.lishui.gov.cn/art/2021/5/21/art_1229661956_138642.html"/>
    <hyperlink ref="J163" r:id="rId462" display="http://lssggzy.lishui.gov.cn/art/2021/5/21/art_1229661852_132176.html"/>
    <hyperlink ref="J164" r:id="rId463" display="http://lssggzy.lishui.gov.cn/art/2021/5/21/art_1229662190_173538.html"/>
    <hyperlink ref="J165" r:id="rId464" display="http://lssggzy.lishui.gov.cn/art/2021/5/24/art_1229662056_141787.html"/>
    <hyperlink ref="J166" r:id="rId465" display="http://lssggzy.lishui.gov.cn/art/2021/5/24/art_1229661956_138673.html"/>
    <hyperlink ref="J167" r:id="rId466" display="http://lssggzy.lishui.gov.cn/art/2021/5/24/art_1229662190_173547.html"/>
    <hyperlink ref="J168" r:id="rId467" display="http://lssggzy.lishui.gov.cn/art/2021/5/25/art_1229661989_138496.html"/>
    <hyperlink ref="J169" r:id="rId468" display="http://lssggzy.lishui.gov.cn/art/2021/5/25/art_1229661852_132179.html"/>
    <hyperlink ref="J170" r:id="rId469" display="http://lssggzy.lishui.gov.cn/art/2021/5/26/art_1229661956_138707.html"/>
    <hyperlink ref="J171" r:id="rId470" display="http://lssggzy.lishui.gov.cn/art/2021/5/26/art_1229661812_158880.html"/>
    <hyperlink ref="J172" r:id="rId471" display="http://lssggzy.lishui.gov.cn/art/2021/5/26/art_1229661812_158895.html"/>
    <hyperlink ref="J173" r:id="rId472" display="http://lssggzy.lishui.gov.cn/art/2021/5/27/art_1229662190_173553.html"/>
    <hyperlink ref="J174" r:id="rId473" display="http://lssggzy.lishui.gov.cn/art/2021/5/27/art_1229661812_158918.html"/>
    <hyperlink ref="J175" r:id="rId474" display="http://lssggzy.lishui.gov.cn/art/2021/5/27/art_1229661989_138525.html"/>
    <hyperlink ref="J176" r:id="rId475" display="http://lssggzy.lishui.gov.cn/art/2021/5/28/art_1229662056_141802.html"/>
    <hyperlink ref="J177" r:id="rId476" display="http://lssggzy.lishui.gov.cn/art/2021/5/28/art_1229662124_160923.html"/>
    <hyperlink ref="J178" r:id="rId477" display="http://lssggzy.lishui.gov.cn/art/2021/5/28/art_1229661956_138738.html"/>
    <hyperlink ref="J179" r:id="rId478" display="http://lssggzy.lishui.gov.cn/art/2021/5/29/art_1229662124_160962.html"/>
    <hyperlink ref="J180" r:id="rId479" display="http://lssggzy.lishui.gov.cn/art/2021/5/31/art_1229662056_141823.html"/>
    <hyperlink ref="J181" r:id="rId480" display="http://lssggzy.lishui.gov.cn/art/2021/5/31/art_1229661956_138769.html"/>
    <hyperlink ref="J182" r:id="rId481" display="http://lssggzy.lishui.gov.cn/art/2021/6/1/art_1229661989_138572.html"/>
    <hyperlink ref="J183" r:id="rId482" display="http://lssggzy.lishui.gov.cn/art/2021/6/1/art_1229661852_132182.html"/>
    <hyperlink ref="J184" r:id="rId483" display="http://lssggzy.lishui.gov.cn/art/2021/6/1/art_1229661812_158935.html"/>
    <hyperlink ref="J185" r:id="rId484" display="http://lssggzy.lishui.gov.cn/art/2021/6/1/art_1229661956_138800.html"/>
    <hyperlink ref="J186" r:id="rId485" display="http://lssggzy.lishui.gov.cn/art/2021/6/1/art_1229662056_141857.html"/>
    <hyperlink ref="J187" r:id="rId486" display="http://lssggzy.lishui.gov.cn/art/2021/6/1/art_1229661812_158954.html"/>
    <hyperlink ref="J188" r:id="rId487" display="http://lssggzy.lishui.gov.cn/art/2021/6/1/art_1229661812_158968.html"/>
    <hyperlink ref="J189" r:id="rId488" display="http://lssggzy.lishui.gov.cn/art/2021/6/1/art_1229662056_141839.html"/>
    <hyperlink ref="J190" r:id="rId489" display="http://lssggzy.lishui.gov.cn/art/2021/6/2/art_1229661923_140596.html"/>
    <hyperlink ref="J191" r:id="rId490" display="http://lssggzy.lishui.gov.cn/art/2021/6/2/art_1229662157_160967.html"/>
    <hyperlink ref="J192" r:id="rId491" display="http://lssggzy.lishui.gov.cn/art/2021/6/3/art_1229662190_173560.html"/>
    <hyperlink ref="J193" r:id="rId492" display="http://lssggzy.lishui.gov.cn/art/2021/6/3/art_1229661812_158985.html"/>
    <hyperlink ref="J194" r:id="rId493" display="http://lssggzy.lishui.gov.cn/art/2021/6/3/art_1229661989_138584.html"/>
    <hyperlink ref="J195" r:id="rId494" display="http://lssggzy.lishui.gov.cn/art/2021/6/3/art_1229661812_159000.html"/>
    <hyperlink ref="J196" r:id="rId495" display="http://lssggzy.lishui.gov.cn/art/2021/6/4/art_1229662124_161002.html"/>
    <hyperlink ref="J197" r:id="rId496" display="http://lssggzy.lishui.gov.cn/art/2021/6/7/art_1229662089_161014.html"/>
    <hyperlink ref="J198" r:id="rId497" display="http://lssggzy.lishui.gov.cn/art/2021/6/7/art_1229661812_159017.html"/>
    <hyperlink ref="J199" r:id="rId498" display="http://lssggzy.lishui.gov.cn/art/2021/6/7/art_1229661812_159033.html"/>
    <hyperlink ref="J200" r:id="rId499" display="http://lssggzy.lishui.gov.cn/art/2021/6/8/art_1229661852_132185.html"/>
    <hyperlink ref="J201" r:id="rId500" display="http://lssggzy.lishui.gov.cn/art/2021/6/8/art_1229662089_161039.html"/>
    <hyperlink ref="J202" r:id="rId501" display="http://lssggzy.lishui.gov.cn/art/2021/6/8/art_1229662157_161012.html"/>
    <hyperlink ref="J203" r:id="rId502" display="http://lssggzy.lishui.gov.cn/art/2021/6/9/art_1229661956_138831.html"/>
    <hyperlink ref="J204" r:id="rId503" display="http://lssggzy.lishui.gov.cn/art/2021/6/9/art_1229661852_132189.html"/>
    <hyperlink ref="J205" r:id="rId504" display="http://lssggzy.lishui.gov.cn/art/2021/6/9/art_1229662089_161059.html"/>
    <hyperlink ref="J206" r:id="rId505" display="http://lssggzy.lishui.gov.cn/art/2021/6/9/art_1229661812_159051.html"/>
    <hyperlink ref="J207" r:id="rId506" display="http://lssggzy.lishui.gov.cn/art/2021/6/10/art_1229662157_161052.html"/>
    <hyperlink ref="J208" r:id="rId507" display="http://lssggzy.lishui.gov.cn/art/2021/6/10/art_1229661852_132191.html"/>
    <hyperlink ref="J209" r:id="rId508" display="http://lssggzy.lishui.gov.cn/art/2021/6/10/art_1229661956_138859.html"/>
    <hyperlink ref="J210" r:id="rId509" display="http://lssggzy.lishui.gov.cn/art/2021/6/11/art_1229661812_159062.html"/>
    <hyperlink ref="J211" r:id="rId510" display="http://lssggzy.lishui.gov.cn/art/2021/6/11/art_1229661852_132194.html"/>
    <hyperlink ref="J212" r:id="rId511" display="http://lssggzy.lishui.gov.cn/art/2021/6/11/art_1229662190_173570.html"/>
    <hyperlink ref="J213" r:id="rId512" display="http://lssggzy.lishui.gov.cn/art/2021/6/11/art_1229661923_140625.html"/>
    <hyperlink ref="J214" r:id="rId513" display="http://lssggzy.lishui.gov.cn/art/2021/6/11/art_1229661812_159080.html"/>
    <hyperlink ref="J215" r:id="rId514" display="http://lssggzy.lishui.gov.cn/art/2021/6/15/art_1229662124_161045.html"/>
    <hyperlink ref="J216" r:id="rId515" display="http://lssggzy.lishui.gov.cn/art/2021/6/16/art_1229661923_140653.html"/>
    <hyperlink ref="J217" r:id="rId516" display="http://lssggzy.lishui.gov.cn/art/2021/6/16/art_1229662124_161090.html"/>
    <hyperlink ref="J218" r:id="rId517" display="http://lssggzy.lishui.gov.cn/art/2021/6/16/art_1229662190_173575.html"/>
    <hyperlink ref="J219" r:id="rId518" display="http://lssggzy.lishui.gov.cn/art/2021/6/16/art_1229662089_161092.html"/>
    <hyperlink ref="J220" r:id="rId519" display="http://lssggzy.lishui.gov.cn/art/2021/6/17/art_1229661812_159097.html"/>
    <hyperlink ref="J221" r:id="rId520" display="http://lssggzy.lishui.gov.cn/art/2021/6/17/art_1229662124_161132.html"/>
    <hyperlink ref="J222" r:id="rId521" display="http://lssggzy.lishui.gov.cn/art/2021/6/17/art_1229661812_159113.html"/>
    <hyperlink ref="J223" r:id="rId522" display="http://lssggzy.lishui.gov.cn/art/2021/6/17/art_1229662056_142009.html"/>
    <hyperlink ref="J224" r:id="rId523" display="http://lssggzy.lishui.gov.cn/art/2021/6/17/art_1229661956_138890.html"/>
    <hyperlink ref="J225" r:id="rId524" display="http://lssggzy.lishui.gov.cn/art/2021/6/17/art_1229662056_142142.html"/>
    <hyperlink ref="J226" r:id="rId525" display="http://lssggzy.lishui.gov.cn/art/2021/6/17/art_1229661812_159129.html"/>
    <hyperlink ref="J227" r:id="rId526" display="http://lssggzy.lishui.gov.cn/art/2021/6/18/art_1229662056_142164.html"/>
    <hyperlink ref="J228" r:id="rId527" display="http://lssggzy.lishui.gov.cn/art/2021/6/18/art_1229661812_159166.html"/>
    <hyperlink ref="J229" r:id="rId528" display="http://lssggzy.lishui.gov.cn/art/2021/6/18/art_1229661812_159147.html"/>
    <hyperlink ref="J230" r:id="rId529" display="http://lssggzy.lishui.gov.cn/art/2021/6/22/art_1229661989_138601.html"/>
    <hyperlink ref="J231" r:id="rId530" display="http://lssggzy.lishui.gov.cn/art/2021/6/22/art_1229662056_142329.html"/>
    <hyperlink ref="J232" r:id="rId531" display="http://lssggzy.lishui.gov.cn/art/2021/6/23/art_1229661812_159184.html"/>
    <hyperlink ref="J233" r:id="rId532" display="http://lssggzy.lishui.gov.cn/art/2021/6/23/art_1229661989_138634.html"/>
    <hyperlink ref="J234" r:id="rId533" display="http://lssggzy.lishui.gov.cn/art/2021/6/24/art_1229661956_138921.html"/>
    <hyperlink ref="J235" r:id="rId534" display="http://lssggzy.lishui.gov.cn/art/2021/6/25/art_1229661812_159201.html"/>
    <hyperlink ref="J236" r:id="rId535" display="http://lssggzy.lishui.gov.cn/art/2021/6/25/art_1229661956_138953.html"/>
    <hyperlink ref="J237" r:id="rId536" display="http://lssggzy.lishui.gov.cn/art/2021/6/25/art_1229662190_173582.html"/>
    <hyperlink ref="J238" r:id="rId537" display="http://lssggzy.lishui.gov.cn/art/2021/6/25/art_1229661812_159217.html"/>
    <hyperlink ref="J239" r:id="rId538" display="http://lssggzy.lishui.gov.cn/art/2021/6/25/art_1229662124_161172.html"/>
    <hyperlink ref="J240" r:id="rId539" display="http://lssggzy.lishui.gov.cn/art/2021/6/25/art_1229661923_140682.html"/>
    <hyperlink ref="J241" r:id="rId540" display="http://lssggzy.lishui.gov.cn/art/2021/6/28/art_1229662089_160818.html"/>
    <hyperlink ref="J242" r:id="rId541" display="http://lssggzy.lishui.gov.cn/art/2021/6/28/art_1229661812_159234.html"/>
    <hyperlink ref="J243" r:id="rId542" display="http://lssggzy.lishui.gov.cn/art/2021/6/28/art_1229661989_138667.html"/>
    <hyperlink ref="J244" r:id="rId543" display="http://lssggzy.lishui.gov.cn/art/2021/6/28/art_1229662190_173589.html"/>
    <hyperlink ref="J245" r:id="rId544" display="http://lssggzy.lishui.gov.cn/art/2021/6/28/art_1229661852_132197.html"/>
    <hyperlink ref="J246" r:id="rId545" display="http://lssggzy.lishui.gov.cn/art/2021/6/29/art_1229662190_173596.html"/>
    <hyperlink ref="J247" r:id="rId546" display="http://lssggzy.lishui.gov.cn/art/2021/6/29/art_1229662157_161096.html"/>
    <hyperlink ref="J248" r:id="rId547" display="http://lssggzy.lishui.gov.cn/art/2021/6/30/art_1229662124_161239.html"/>
    <hyperlink ref="J249" r:id="rId548" display="http://lssggzy.lishui.gov.cn/art/2021/6/30/art_1229662056_142347.html"/>
    <hyperlink ref="J250" r:id="rId549" display="http://lssggzy.lishui.gov.cn/art/2021/6/30/art_1229661989_138697.html"/>
    <hyperlink ref="J251" r:id="rId550" display="http://lssggzy.lishui.gov.cn/art/2021/7/1/art_1229661812_159249.html"/>
    <hyperlink ref="J252" r:id="rId551" display="http://lssggzy.lishui.gov.cn/art/2021/7/2/art_1229662089_160840.html"/>
    <hyperlink ref="J253" r:id="rId552" display="http://lssggzy.lishui.gov.cn/art/2021/7/2/art_1229661923_140409.html"/>
    <hyperlink ref="J254" r:id="rId553" display="http://lssggzy.lishui.gov.cn/art/2021/7/2/art_1229662056_142364.html"/>
    <hyperlink ref="J255" r:id="rId554" display="http://lssggzy.lishui.gov.cn/art/2021/7/5/art_1229662056_142528.html"/>
    <hyperlink ref="J256" r:id="rId555" display="http://lssggzy.lishui.gov.cn/art/2021/7/5/art_1229661923_140438.html"/>
    <hyperlink ref="J257" r:id="rId556" display="http://lssggzy.lishui.gov.cn/art/2021/7/6/art_1229662089_160862.html"/>
    <hyperlink ref="J258" r:id="rId557" display="http://lssggzy.lishui.gov.cn/art/2021/7/6/art_1229662190_173599.html"/>
    <hyperlink ref="J259" r:id="rId558" display="http://lssggzy.lishui.gov.cn/art/2021/7/6/art_1229661852_132201.html"/>
    <hyperlink ref="J260" r:id="rId559" display="http://lssggzy.lishui.gov.cn/art/2021/7/7/art_1229661989_138724.html"/>
    <hyperlink ref="J261" r:id="rId560" display="http://lssggzy.lishui.gov.cn/art/2021/7/8/art_1229661812_159291.html"/>
    <hyperlink ref="J262" r:id="rId561" display="http://lssggzy.lishui.gov.cn/art/2021/7/8/art_1229661812_159274.html"/>
    <hyperlink ref="J263" r:id="rId562" display="http://lssggzy.lishui.gov.cn/art/2021/7/12/art_1229661989_138780.html"/>
    <hyperlink ref="J264" r:id="rId563" display="http://lssggzy.lishui.gov.cn/art/2021/7/12/art_1229661956_139010.html"/>
    <hyperlink ref="J265" r:id="rId564" display="http://lssggzy.lishui.gov.cn/art/2021/7/12/art_1229661956_138982.html"/>
    <hyperlink ref="J266" r:id="rId565" display="http://lssggzy.lishui.gov.cn/art/2021/7/12/art_1229661989_138754.html"/>
    <hyperlink ref="J267" r:id="rId566" display="http://lssggzy.lishui.gov.cn/art/2021/7/13/art_1229662089_160885.html"/>
    <hyperlink ref="J268" r:id="rId567" display="http://lssggzy.lishui.gov.cn/art/2021/7/14/art_1229661812_159310.html"/>
    <hyperlink ref="J269" r:id="rId568" display="http://lssggzy.lishui.gov.cn/art/2021/7/14/art_1229661852_132209.html"/>
    <hyperlink ref="J270" r:id="rId569" display="http://lssggzy.lishui.gov.cn/art/2021/7/14/art_1229661852_132214.html"/>
    <hyperlink ref="J271" r:id="rId570" display="http://lssggzy.lishui.gov.cn/art/2021/7/14/art_1229661956_139085.html"/>
    <hyperlink ref="J272" r:id="rId571" display="http://lssggzy.lishui.gov.cn/art/2021/7/14/art_1229661852_132205.html"/>
    <hyperlink ref="J273" r:id="rId572" display="http://lssggzy.lishui.gov.cn/art/2021/7/14/art_1229661956_139042.html"/>
    <hyperlink ref="J274" r:id="rId573" display="http://lssggzy.lishui.gov.cn/art/2021/7/16/art_1229661812_159329.html"/>
    <hyperlink ref="J275" r:id="rId574" display="http://lssggzy.lishui.gov.cn/art/2021/7/16/art_1229661812_159348.html"/>
    <hyperlink ref="J276" r:id="rId575" display="http://lssggzy.lishui.gov.cn/art/2021/7/16/art_1229661956_139120.html"/>
    <hyperlink ref="J277" r:id="rId576" display="http://lssggzy.lishui.gov.cn/art/2021/7/19/art_1229661989_138552.html"/>
    <hyperlink ref="J278" r:id="rId577" display="http://lssggzy.lishui.gov.cn/art/2021/7/19/art_1229661812_159366.html"/>
    <hyperlink ref="J279" r:id="rId578" display="http://lssggzy.lishui.gov.cn/art/2021/7/20/art_1229662089_160908.html"/>
    <hyperlink ref="J280" r:id="rId579" display="http://lssggzy.lishui.gov.cn/art/2021/7/20/art_1229662124_161282.html"/>
    <hyperlink ref="J281" r:id="rId580" display="http://lssggzy.lishui.gov.cn/art/2021/7/20/art_1229662157_161137.html"/>
    <hyperlink ref="J282" r:id="rId581" display="http://lssggzy.lishui.gov.cn/art/2021/7/20/art_1229661812_159384.html"/>
    <hyperlink ref="J283" r:id="rId582" display="http://lssggzy.lishui.gov.cn/art/2021/7/21/art_1229661923_140466.html"/>
    <hyperlink ref="J284" r:id="rId583" display="http://lssggzy.lishui.gov.cn/art/2021/7/21/art_1229661812_159402.html"/>
    <hyperlink ref="J285" r:id="rId584" display="http://lssggzy.lishui.gov.cn/art/2021/7/21/art_1229661852_132216.html"/>
    <hyperlink ref="J286" r:id="rId585" display="http://lssggzy.lishui.gov.cn/art/2021/7/22/art_1229662056_142543.html"/>
    <hyperlink ref="J287" r:id="rId586" display="http://lssggzy.lishui.gov.cn/art/2021/7/22/art_1229661812_159413.html"/>
    <hyperlink ref="J288" r:id="rId587" display="http://lssggzy.lishui.gov.cn/art/2021/7/22/art_1229661852_132220.html"/>
    <hyperlink ref="J289" r:id="rId588" display="http://lssggzy.lishui.gov.cn/art/2021/7/23/art_1229661812_159433.html"/>
    <hyperlink ref="J290" r:id="rId589" display="http://lssggzy.lishui.gov.cn/art/2021/7/25/art_1229662124_161375.html"/>
    <hyperlink ref="J291" r:id="rId590" display="http://lssggzy.lishui.gov.cn/art/2021/7/25/art_1229662124_161329.html"/>
    <hyperlink ref="J292" r:id="rId591" display="http://lssggzy.lishui.gov.cn/art/2021/7/26/art_1229661812_159450.html"/>
    <hyperlink ref="J293" r:id="rId592" display="http://lssggzy.lishui.gov.cn/art/2021/7/26/art_1229661812_159469.html"/>
    <hyperlink ref="J294" r:id="rId593" display="http://lssggzy.lishui.gov.cn/art/2021/7/26/art_1229662190_173610.html"/>
    <hyperlink ref="J295" r:id="rId594" display="http://lssggzy.lishui.gov.cn/art/2021/7/26/art_1229662089_160930.html"/>
    <hyperlink ref="J296" r:id="rId595" display="http://lssggzy.lishui.gov.cn/art/2021/7/26/art_1229662190_173605.html"/>
    <hyperlink ref="J297" r:id="rId596" display="http://lssggzy.lishui.gov.cn/art/2021/7/27/art_1229661923_140495.html"/>
    <hyperlink ref="J298" r:id="rId597" display="http://lssggzy.lishui.gov.cn/art/2021/7/28/art_1229662056_142562.html"/>
    <hyperlink ref="J299" r:id="rId598" display="http://lssggzy.lishui.gov.cn/art/2021/7/28/art_1229662157_161176.html"/>
    <hyperlink ref="J300" r:id="rId599" display="http://lssggzy.lishui.gov.cn/art/2021/7/28/art_1229662157_161242.html"/>
    <hyperlink ref="J301" r:id="rId600" display="http://lssggzy.lishui.gov.cn/art/2021/7/28/art_1229661812_159496.html"/>
    <hyperlink ref="J302" r:id="rId601" display="http://lssggzy.lishui.gov.cn/art/2021/7/28/art_1229661989_138602.html"/>
    <hyperlink ref="J303" r:id="rId602" display="http://lssggzy.lishui.gov.cn/art/2021/7/29/art_1229662124_161415.html"/>
    <hyperlink ref="J304" r:id="rId603" display="http://lssggzy.lishui.gov.cn/art/2021/7/29/art_1229661923_140524.html"/>
    <hyperlink ref="J305" r:id="rId604" display="http://lssggzy.lishui.gov.cn/art/2021/7/29/art_1229661812_159516.html"/>
    <hyperlink ref="J306" r:id="rId605" display="http://lssggzy.lishui.gov.cn/art/2021/7/30/art_1229661989_138627.html"/>
    <hyperlink ref="J307" r:id="rId606" display="http://lssggzy.lishui.gov.cn/art/2021/7/30/art_1229661852_132222.html"/>
    <hyperlink ref="J308" r:id="rId607" display="http://lssggzy.lishui.gov.cn/art/2021/8/2/art_1229662157_161296.html"/>
    <hyperlink ref="J309" r:id="rId608" display="http://lssggzy.lishui.gov.cn/art/2021/8/3/art_1229662124_161456.html"/>
    <hyperlink ref="J310" r:id="rId609" display="http://lssggzy.lishui.gov.cn/art/2021/8/3/art_1229661812_159561.html"/>
    <hyperlink ref="J311" r:id="rId610" display="http://lssggzy.lishui.gov.cn/art/2021/8/3/art_1229661956_139148.html"/>
    <hyperlink ref="J312" r:id="rId611" display="http://lssggzy.lishui.gov.cn/art/2021/8/3/art_1229661812_159544.html"/>
    <hyperlink ref="J313" r:id="rId612" display="http://lssggzy.lishui.gov.cn/art/2021/8/4/art_1229661812_159622.html"/>
    <hyperlink ref="J314" r:id="rId613" display="http://lssggzy.lishui.gov.cn/art/2021/8/4/art_1229662089_160950.html"/>
    <hyperlink ref="J315" r:id="rId614" display="http://lssggzy.lishui.gov.cn/art/2021/8/4/art_1229661812_159641.html"/>
    <hyperlink ref="J316" r:id="rId615" display="http://lssggzy.lishui.gov.cn/art/2021/8/5/art_1229661812_159660.html"/>
    <hyperlink ref="J317" r:id="rId616" display="http://lssggzy.lishui.gov.cn/art/2021/8/5/art_1229661956_139177.html"/>
    <hyperlink ref="J318" r:id="rId617" display="http://lssggzy.lishui.gov.cn/art/2021/8/6/art_1229661812_159684.html"/>
    <hyperlink ref="J319" r:id="rId618" display="http://lssggzy.lishui.gov.cn/art/2021/8/6/art_1229662157_161344.html"/>
    <hyperlink ref="J320" r:id="rId619" display="http://lssggzy.lishui.gov.cn/art/2021/8/17/art_1229661812_159707.html"/>
    <hyperlink ref="J321" r:id="rId620" display="http://lssggzy.lishui.gov.cn/art/2021/8/17/art_1229661989_138662.html"/>
    <hyperlink ref="J322" r:id="rId621" display="http://lssggzy.lishui.gov.cn/art/2021/8/18/art_1229662124_161492.html"/>
    <hyperlink ref="J323" r:id="rId622" display="http://lssggzy.lishui.gov.cn/art/2021/8/18/art_1229661812_159729.html"/>
    <hyperlink ref="J324" r:id="rId623" display="http://lssggzy.lishui.gov.cn/art/2021/8/19/art_1229661923_140549.html"/>
    <hyperlink ref="J325" r:id="rId624" display="http://lssggzy.lishui.gov.cn/art/2021/8/19/art_1229662124_161529.html"/>
    <hyperlink ref="J326" r:id="rId625" display="http://lssggzy.lishui.gov.cn/art/2021/8/19/art_1229661812_159750.html"/>
    <hyperlink ref="J327" r:id="rId626" display="http://lssggzy.lishui.gov.cn/art/2021/8/20/art_1229661812_159768.html"/>
    <hyperlink ref="J328" r:id="rId627" display="http://lssggzy.lishui.gov.cn/art/2021/8/23/art_1229661812_159788.html"/>
    <hyperlink ref="J329" r:id="rId628" display="http://lssggzy.lishui.gov.cn/art/2021/8/23/art_1229662124_161559.html"/>
    <hyperlink ref="J330" r:id="rId629" display="http://lssggzy.lishui.gov.cn/art/2021/8/23/art_1229662056_142581.html"/>
    <hyperlink ref="J331" r:id="rId630" display="http://lssggzy.lishui.gov.cn/art/2021/8/24/art_1229662056_142600.html"/>
    <hyperlink ref="J332" r:id="rId631" display="http://lssggzy.lishui.gov.cn/art/2021/8/25/art_1229662157_161389.html"/>
    <hyperlink ref="J333" r:id="rId632" display="http://lssggzy.lishui.gov.cn/art/2021/8/26/art_1229661812_159805.html"/>
    <hyperlink ref="J334" r:id="rId633" display="http://lssggzy.lishui.gov.cn/art/2021/8/27/art_1229662124_161594.html"/>
    <hyperlink ref="J335" r:id="rId634" display="http://lssggzy.lishui.gov.cn/art/2021/8/27/art_1229661812_159825.html"/>
    <hyperlink ref="J336" r:id="rId635" display="http://lssggzy.lishui.gov.cn/art/2021/8/27/art_1229661923_140582.html"/>
    <hyperlink ref="J337" r:id="rId636" display="http://lssggzy.lishui.gov.cn/art/2021/8/29/art_1229662124_161628.html"/>
    <hyperlink ref="J339" r:id="rId637" display="http://lssggzy.lishui.gov.cn/art/2021/8/30/art_1229661956_139210.html"/>
    <hyperlink ref="J342" r:id="rId638" display="http://lssggzy.lishui.gov.cn/art/2021/9/2/art_1229661812_159858.html"/>
    <hyperlink ref="J343" r:id="rId639" display="http://lssggzy.lishui.gov.cn/art/2021/9/2/art_1229661852_132227.html"/>
    <hyperlink ref="J350" r:id="rId640" display="http://lssggzy.lishui.gov.cn/art/2021/9/9/art_1229662124_161666.html"/>
    <hyperlink ref="J351" r:id="rId641" display="http://lssggzy.lishui.gov.cn/art/2021/9/9/art_1229661923_140643.html"/>
    <hyperlink ref="J352" r:id="rId642" display="http://lssggzy.lishui.gov.cn/art/2021/9/9/art_1229661812_159932.html"/>
    <hyperlink ref="J353" r:id="rId643" display="http://lssggzy.lishui.gov.cn/art/2021/9/9/art_1229661812_159912.html"/>
    <hyperlink ref="J355" r:id="rId644" display="http://lssggzy.lishui.gov.cn/art/2021/9/10/art_1229661956_139272.html"/>
    <hyperlink ref="J356" r:id="rId645" display="http://lssggzy.lishui.gov.cn/art/2021/9/13/art_1229661956_139305.html"/>
    <hyperlink ref="J358" r:id="rId646" display="http://lssggzy.lishui.gov.cn/art/2021/9/14/art_1229662124_161735.html"/>
    <hyperlink ref="J359" r:id="rId647" display="http://lssggzy.lishui.gov.cn/art/2021/9/14/art_1229661956_139343.html"/>
    <hyperlink ref="J360" r:id="rId648" display="http://lssggzy.lishui.gov.cn/art/2021/9/15/art_1229661852_132234.html"/>
    <hyperlink ref="J361" r:id="rId649" display="http://lssggzy.lishui.gov.cn/art/2021/9/16/art_1229661852_132240.html"/>
    <hyperlink ref="J362" r:id="rId650" display="http://lssggzy.lishui.gov.cn/art/2021/9/16/art_1229662157_161467.html"/>
    <hyperlink ref="J363" r:id="rId651" display="http://lssggzy.lishui.gov.cn/art/2021/9/16/art_1229662157_161537.html"/>
    <hyperlink ref="J364" r:id="rId652" display="http://lssggzy.lishui.gov.cn/art/2021/9/16/art_1229662157_161568.html"/>
    <hyperlink ref="J365" r:id="rId653" display="http://lssggzy.lishui.gov.cn/art/2021/9/16/art_1229661852_132237.html"/>
    <hyperlink ref="J366" r:id="rId654" display="http://lssggzy.lishui.gov.cn/art/2021/9/16/art_1229662157_161503.html"/>
    <hyperlink ref="J367" r:id="rId655" display="http://lssggzy.lishui.gov.cn/art/2021/9/18/art_1229661989_138756.html"/>
    <hyperlink ref="J368" r:id="rId656" display="http://lssggzy.lishui.gov.cn/art/2021/9/22/art_1229662124_161774.html"/>
    <hyperlink ref="J369" r:id="rId657" display="http://lssggzy.lishui.gov.cn/art/2021/9/22/art_1229661812_159985.html"/>
    <hyperlink ref="J370" r:id="rId658" display="http://lssggzy.lishui.gov.cn/art/2021/9/22/art_1229661812_159968.html"/>
    <hyperlink ref="J371" r:id="rId659" display="http://lssggzy.lishui.gov.cn/art/2021/9/23/art_1229661956_139370.html"/>
    <hyperlink ref="J372" r:id="rId660" display="http://lssggzy.lishui.gov.cn/art/2021/9/23/art_1229662157_161598.html"/>
    <hyperlink ref="J373" r:id="rId661" display="http://lssggzy.lishui.gov.cn/art/2021/9/23/art_1229662056_142620.html"/>
    <hyperlink ref="J374" r:id="rId662" display="http://lssggzy.lishui.gov.cn/art/2021/9/23/art_1229661812_160008.html"/>
    <hyperlink ref="J375" r:id="rId663" display="http://lssggzy.lishui.gov.cn/art/2021/9/24/art_1229662089_160995.html"/>
    <hyperlink ref="J376" r:id="rId664" display="http://lssggzy.lishui.gov.cn/art/2021/9/24/art_1229662124_161813.html"/>
    <hyperlink ref="J377" r:id="rId665" display="http://lssggzy.lishui.gov.cn/art/2021/9/24/art_1229661852_132243.html"/>
    <hyperlink ref="J378" r:id="rId666" display="http://lssggzy.lishui.gov.cn/art/2021/9/24/art_1229662056_142638.html"/>
    <hyperlink ref="J379" r:id="rId667" display="http://lssggzy.lishui.gov.cn/art/2021/9/24/art_1229661812_160028.html"/>
    <hyperlink ref="J380" r:id="rId668" display="http://lssggzy.lishui.gov.cn/art/2021/9/24/art_1229662089_160970.html"/>
    <hyperlink ref="J381" r:id="rId669" display="http://lssggzy.lishui.gov.cn/art/2021/9/24/art_1229661989_138786.html"/>
    <hyperlink ref="J382" r:id="rId670" display="http://lssggzy.lishui.gov.cn/art/2021/9/26/art_1229662124_161856.html"/>
    <hyperlink ref="J383" r:id="rId671" display="http://lssggzy.lishui.gov.cn/art/2021/9/26/art_1229661989_138822.html"/>
    <hyperlink ref="J384" r:id="rId672" display="http://lssggzy.lishui.gov.cn/art/2021/9/26/art_1229661812_160048.html"/>
    <hyperlink ref="J385" r:id="rId673" display="http://lssggzy.lishui.gov.cn/art/2021/9/26/art_1229661852_132246.html"/>
    <hyperlink ref="J386" r:id="rId674" display="http://lssggzy.lishui.gov.cn/art/2021/9/28/art_1229661956_139399.html"/>
    <hyperlink ref="J387" r:id="rId675" display="http://lssggzy.lishui.gov.cn/art/2021/9/28/art_1229661812_160068.html"/>
    <hyperlink ref="J388" r:id="rId676" display="http://lssggzy.lishui.gov.cn/art/2021/9/28/art_1229661923_140671.html"/>
    <hyperlink ref="J389" r:id="rId677" display="http://lssggzy.lishui.gov.cn/art/2021/9/28/art_1229662056_142656.html"/>
    <hyperlink ref="J390" r:id="rId678" display="http://lssggzy.lishui.gov.cn/art/2021/9/28/art_1229661852_132249.html"/>
    <hyperlink ref="J391" r:id="rId679" display="http://lssggzy.lishui.gov.cn/art/2021/9/29/art_1229662089_161037.html"/>
    <hyperlink ref="J392" r:id="rId680" display="http://lssggzy.lishui.gov.cn/art/2021/9/29/art_1229662089_161015.html"/>
    <hyperlink ref="J393" r:id="rId681" display="http://lssggzy.lishui.gov.cn/art/2021/9/29/art_1229661812_160087.html"/>
    <hyperlink ref="J394" r:id="rId682" display="http://lssggzy.lishui.gov.cn/art/2021/9/30/art_1229661812_160128.html"/>
    <hyperlink ref="J395" r:id="rId683" display="http://lssggzy.lishui.gov.cn/art/2021/9/30/art_1229662190_173625.html"/>
    <hyperlink ref="J396" r:id="rId684" display="http://lssggzy.lishui.gov.cn/art/2021/9/30/art_1229661989_138851.html"/>
    <hyperlink ref="J397" r:id="rId685" display="http://lssggzy.lishui.gov.cn/art/2021/9/30/art_1229662089_161065.html"/>
    <hyperlink ref="J398" r:id="rId686" display="http://lssggzy.lishui.gov.cn/art/2021/9/30/art_1229661812_160108.html"/>
    <hyperlink ref="J399" r:id="rId687" display="http://lssggzy.lishui.gov.cn/art/2021/10/8/art_1229661852_132251.html"/>
    <hyperlink ref="J401" r:id="rId688" display="http://lssggzy.lishui.gov.cn/art/2021/10/9/art_1229662056_142675.html"/>
    <hyperlink ref="J402" r:id="rId689" display="http://lssggzy.lishui.gov.cn/art/2021/10/9/art_1229661989_138881.html"/>
    <hyperlink ref="J403" r:id="rId690" display="http://lssggzy.lishui.gov.cn/art/2021/10/9/art_1229661812_160153.html"/>
    <hyperlink ref="J404" r:id="rId691" display="http://lssggzy.lishui.gov.cn/art/2021/10/9/art_1229661812_160173.html"/>
    <hyperlink ref="J405" r:id="rId692" display="http://lssggzy.lishui.gov.cn/art/2021/10/9/art_1229661956_139459.html"/>
    <hyperlink ref="J406" r:id="rId693" display="http://lssggzy.lishui.gov.cn/art/2021/10/9/art_1229662089_161088.html"/>
    <hyperlink ref="J407" r:id="rId694" display="http://lssggzy.lishui.gov.cn/art/2021/10/11/art_1229661852_132253.html"/>
    <hyperlink ref="J408" r:id="rId695" display="http://lssggzy.lishui.gov.cn/art/2021/10/11/art_1229662056_142694.html"/>
    <hyperlink ref="J409" r:id="rId696" display="http://lssggzy.lishui.gov.cn/art/2021/10/12/art_1229661812_160196.html"/>
    <hyperlink ref="J410" r:id="rId697" display="http://lssggzy.lishui.gov.cn/art/2021/10/12/art_1229661989_138941.html"/>
    <hyperlink ref="J411" r:id="rId698" display="http://lssggzy.lishui.gov.cn/art/2021/10/12/art_1229661852_132255.html"/>
    <hyperlink ref="J412" r:id="rId699" display="http://lssggzy.lishui.gov.cn/art/2021/10/12/art_1229661989_138908.html"/>
    <hyperlink ref="J413" r:id="rId700" display="http://lssggzy.lishui.gov.cn/art/2021/10/12/art_1229661852_132257.html"/>
    <hyperlink ref="J414" r:id="rId701" display="http://lssggzy.lishui.gov.cn/art/2021/10/13/art_1229662124_161900.html"/>
    <hyperlink ref="J415" r:id="rId702" display="http://lssggzy.lishui.gov.cn/art/2021/10/13/art_1229662157_161632.html"/>
    <hyperlink ref="J416" r:id="rId703" display="http://lssggzy.lishui.gov.cn/art/2021/10/13/art_1229662089_161112.html"/>
    <hyperlink ref="J417" r:id="rId704" display="http://lssggzy.lishui.gov.cn/art/2021/10/14/art_1229661812_160216.html"/>
    <hyperlink ref="J418" r:id="rId705" display="http://lssggzy.lishui.gov.cn/art/2021/10/14/art_1229661852_132259.html"/>
    <hyperlink ref="J419" r:id="rId706" display="http://lssggzy.lishui.gov.cn/art/2021/10/14/art_1229662056_142717.html"/>
    <hyperlink ref="J420" r:id="rId707" display="http://lssggzy.lishui.gov.cn/art/2021/10/15/art_1229662056_142735.html"/>
    <hyperlink ref="J421" r:id="rId708" display="http://lssggzy.lishui.gov.cn/art/2021/10/15/art_1229661812_160258.html"/>
    <hyperlink ref="J422" r:id="rId709" display="http://lssggzy.lishui.gov.cn/art/2021/10/15/art_1229661812_160239.html"/>
    <hyperlink ref="J423" r:id="rId710" display="http://lssggzy.lishui.gov.cn/art/2021/10/18/art_1229661852_132262.html"/>
    <hyperlink ref="J424" r:id="rId711" display="http://lssggzy.lishui.gov.cn/art/2021/10/18/art_1229661956_139495.html"/>
    <hyperlink ref="J425" r:id="rId712" display="http://lssggzy.lishui.gov.cn/art/2021/10/18/art_1229661812_160280.html"/>
    <hyperlink ref="J426" r:id="rId713" display="http://lssggzy.lishui.gov.cn/art/2021/10/19/art_1229661852_132265.html"/>
    <hyperlink ref="J427" r:id="rId714" display="http://lssggzy.lishui.gov.cn/art/2021/10/19/art_1229662056_142753.html"/>
    <hyperlink ref="J428" r:id="rId715" display="http://lssggzy.lishui.gov.cn/art/2021/10/19/art_1229661812_160157.html"/>
    <hyperlink ref="J429" r:id="rId716" display="http://lssggzy.lishui.gov.cn/art/2021/10/19/art_1229661812_160136.html"/>
    <hyperlink ref="J430" r:id="rId717" display="http://lssggzy.lishui.gov.cn/art/2021/10/20/art_1229662089_161158.html"/>
    <hyperlink ref="J431" r:id="rId718" display="http://lssggzy.lishui.gov.cn/art/2021/10/20/art_1229661852_132271.html"/>
    <hyperlink ref="J432" r:id="rId719" display="http://lssggzy.lishui.gov.cn/art/2021/10/20/art_1229662124_161947.html"/>
    <hyperlink ref="J433" r:id="rId720" display="http://lssggzy.lishui.gov.cn/art/2021/10/20/art_1229661812_160182.html"/>
    <hyperlink ref="J434" r:id="rId721" display="http://lssggzy.lishui.gov.cn/art/2021/10/21/art_1229661989_138967.html"/>
    <hyperlink ref="J435" r:id="rId722" display="http://lssggzy.lishui.gov.cn/art/2021/10/21/art_1229661812_160265.html"/>
    <hyperlink ref="J436" r:id="rId723" display="http://lssggzy.lishui.gov.cn/art/2021/10/21/art_1229661812_160226.html"/>
    <hyperlink ref="J437" r:id="rId724" display="http://lssggzy.lishui.gov.cn/art/2021/10/21/art_1229661812_160243.html"/>
    <hyperlink ref="J438" r:id="rId725" display="http://lssggzy.lishui.gov.cn/art/2021/10/21/art_1229661852_132274.html"/>
    <hyperlink ref="J439" r:id="rId726" display="http://lssggzy.lishui.gov.cn/art/2021/10/21/art_1229661812_160282.html"/>
    <hyperlink ref="J440" r:id="rId727" display="http://lssggzy.lishui.gov.cn/art/2021/10/21/art_1229662190_173631.html"/>
    <hyperlink ref="J441" r:id="rId728" display="http://lssggzy.lishui.gov.cn/art/2021/10/22/art_1229661956_139527.html"/>
    <hyperlink ref="J442" r:id="rId729" display="http://lssggzy.lishui.gov.cn/art/2021/10/22/art_1229662124_161993.html"/>
    <hyperlink ref="J443" r:id="rId730" display="http://lssggzy.lishui.gov.cn/art/2021/10/22/art_1229662056_142772.html"/>
    <hyperlink ref="J444" r:id="rId731" display="http://lssggzy.lishui.gov.cn/art/2021/10/22/art_1229661852_132277.html"/>
    <hyperlink ref="J445" r:id="rId732" display="http://lssggzy.lishui.gov.cn/art/2021/10/22/art_1229662056_142790.html"/>
    <hyperlink ref="J446" r:id="rId733" display="http://lssggzy.lishui.gov.cn/art/2021/10/22/art_1229661852_132280.html"/>
    <hyperlink ref="J447" r:id="rId734" display="http://lssggzy.lishui.gov.cn/art/2021/10/22/art_1229661812_160303.html"/>
    <hyperlink ref="J448" r:id="rId735" display="http://lssggzy.lishui.gov.cn/art/2021/10/23/art_1229661812_160320.html"/>
    <hyperlink ref="J449" r:id="rId736" display="http://lssggzy.lishui.gov.cn/art/2021/10/25/art_1229662190_173639.html"/>
    <hyperlink ref="J450" r:id="rId737" display="http://lssggzy.lishui.gov.cn/art/2021/10/25/art_1229661852_132283.html"/>
    <hyperlink ref="J451" r:id="rId738" display="http://lssggzy.lishui.gov.cn/art/2021/10/25/art_1229661812_160341.html"/>
    <hyperlink ref="J452" r:id="rId739" display="http://lssggzy.lishui.gov.cn/art/2021/10/26/art_1229662124_162036.html"/>
    <hyperlink ref="J453" r:id="rId740" display="http://lssggzy.lishui.gov.cn/art/2021/10/26/art_1229661852_132286.html"/>
    <hyperlink ref="J454" r:id="rId741" display="http://lssggzy.lishui.gov.cn/art/2021/10/27/art_1229661812_160367.html"/>
    <hyperlink ref="J455" r:id="rId742" display="http://lssggzy.lishui.gov.cn/art/2021/10/27/art_1229661812_160397.html"/>
    <hyperlink ref="J456" r:id="rId743" display="http://lssggzy.lishui.gov.cn/art/2021/10/27/art_1229662056_142808.html"/>
    <hyperlink ref="J457" r:id="rId744" display="http://lssggzy.lishui.gov.cn/art/2021/10/28/art_1229661956_139560.html"/>
    <hyperlink ref="J458" r:id="rId745" display="http://lssggzy.lishui.gov.cn/art/2021/10/28/art_1229661812_160418.html"/>
    <hyperlink ref="J459" r:id="rId746" display="http://lssggzy.lishui.gov.cn/art/2021/10/29/art_1229662124_162117.html"/>
    <hyperlink ref="J460" r:id="rId747" display="http://lssggzy.lishui.gov.cn/art/2021/10/29/art_1229662124_162067.html"/>
    <hyperlink ref="J461" r:id="rId748" display="http://lssggzy.lishui.gov.cn/art/2021/10/29/art_1229661812_160464.html"/>
    <hyperlink ref="J462" r:id="rId749" display="http://lssggzy.lishui.gov.cn/art/2021/10/29/art_1229661852_132289.html"/>
    <hyperlink ref="J463" r:id="rId750" display="http://lssggzy.lishui.gov.cn/art/2021/10/29/art_1229661852_132292.html"/>
    <hyperlink ref="J464" r:id="rId751" display="http://lssggzy.lishui.gov.cn/art/2021/10/29/art_1229662190_173646.html"/>
    <hyperlink ref="J465" r:id="rId752" display="http://lssggzy.lishui.gov.cn/art/2021/11/1/art_1229662124_162160.html"/>
    <hyperlink ref="J466" r:id="rId753" display="http://lssggzy.lishui.gov.cn/art/2021/11/1/art_1229662157_161674.html"/>
    <hyperlink ref="J467" r:id="rId754" display="http://lssggzy.lishui.gov.cn/art/2021/11/1/art_1229661812_160492.html"/>
    <hyperlink ref="J468" r:id="rId755" display="http://lssggzy.lishui.gov.cn/art/2021/11/1/art_1229662056_142827.html"/>
    <hyperlink ref="J469" r:id="rId756" display="http://lssggzy.lishui.gov.cn/art/2021/11/2/art_1229661812_160516.html"/>
    <hyperlink ref="J470" r:id="rId757" display="http://lssggzy.lishui.gov.cn/art/2021/11/2/art_1229661956_139592.html"/>
    <hyperlink ref="J471" r:id="rId758" display="http://lssggzy.lishui.gov.cn/art/2021/11/2/art_1229661852_132295.html"/>
    <hyperlink ref="J472" r:id="rId759" display="http://lssggzy.lishui.gov.cn/art/2021/11/2/art_1229661989_138996.html"/>
    <hyperlink ref="J473" r:id="rId760" display="http://lssggzy.lishui.gov.cn/art/2021/11/3/art_1229662157_161707.html"/>
    <hyperlink ref="J474" r:id="rId761" display="http://lssggzy.lishui.gov.cn/art/2021/11/3/art_1229661812_160542.html"/>
    <hyperlink ref="J476" r:id="rId762" display="http://lssggzy.lishui.gov.cn/art/2021/11/4/art_1229662190_173652.html"/>
    <hyperlink ref="J477" r:id="rId763" display="http://lssggzy.lishui.gov.cn/art/2021/11/5/art_1229662124_162201.html"/>
    <hyperlink ref="J478" r:id="rId764" display="http://lssggzy.lishui.gov.cn/art/2021/11/5/art_1229661812_116443.html"/>
    <hyperlink ref="J479" r:id="rId765" display="http://lssggzy.lishui.gov.cn/art/2021/11/8/art_1229662190_173660.html"/>
    <hyperlink ref="J480" r:id="rId766" display="http://lssggzy.lishui.gov.cn/art/2021/11/9/art_1229661956_139659.html"/>
    <hyperlink ref="J481" r:id="rId767" display="http://lssggzy.lishui.gov.cn/art/2021/11/9/art_1229661852_132296.html"/>
    <hyperlink ref="J482" r:id="rId768" display="http://lssggzy.lishui.gov.cn/art/2021/11/9/art_1229661812_160561.html"/>
    <hyperlink ref="J483" r:id="rId769" display="http://lssggzy.lishui.gov.cn/art/2021/11/9/art_1229661956_139625.html"/>
    <hyperlink ref="J484" r:id="rId770" display="http://lssggzy.lishui.gov.cn/art/2021/11/11/art_1229661956_139687.html"/>
    <hyperlink ref="J485" r:id="rId771" display="http://lssggzy.lishui.gov.cn/art/2021/11/11/art_1229661812_160624.html"/>
    <hyperlink ref="J486" r:id="rId772" display="http://lssggzy.lishui.gov.cn/art/2021/11/11/art_1229661812_160585.html"/>
    <hyperlink ref="J487" r:id="rId773" display="http://lssggzy.lishui.gov.cn/art/2021/11/11/art_1229661812_160604.html"/>
    <hyperlink ref="J488" r:id="rId774" display="http://lssggzy.lishui.gov.cn/art/2021/11/11/art_1229661812_116441.html"/>
    <hyperlink ref="J489" r:id="rId775" display="http://lssggzy.lishui.gov.cn/art/2021/11/12/art_1229662190_173669.html"/>
    <hyperlink ref="J490" r:id="rId776" display="http://lssggzy.lishui.gov.cn/art/2021/11/12/art_1229661812_160665.html"/>
    <hyperlink ref="J491" r:id="rId777" display="http://lssggzy.lishui.gov.cn/art/2021/11/12/art_1229661812_160646.html"/>
    <hyperlink ref="J492" r:id="rId778" display="http://lssggzy.lishui.gov.cn/art/2021/11/12/art_1229661852_132200.html"/>
    <hyperlink ref="J493" r:id="rId779" display="http://lssggzy.lishui.gov.cn/art/2021/11/12/art_1229661852_132204.html"/>
    <hyperlink ref="J494" r:id="rId780" display="http://lssggzy.lishui.gov.cn/art/2021/11/12/art_1229662157_161742.html"/>
    <hyperlink ref="J495" r:id="rId781" display="http://lssggzy.lishui.gov.cn/art/2021/11/15/art_1229662190_173676.html"/>
    <hyperlink ref="J496" r:id="rId782" display="http://lssggzy.lishui.gov.cn/art/2021/11/15/art_1229661812_116437.html"/>
    <hyperlink ref="J497" r:id="rId783" display="http://lssggzy.lishui.gov.cn/art/2021/11/15/art_1229661852_132208.html"/>
    <hyperlink ref="J498" r:id="rId784" display="http://lssggzy.lishui.gov.cn/art/2021/11/16/art_1229661812_160684.html"/>
    <hyperlink ref="J499" r:id="rId785" display="http://lssggzy.lishui.gov.cn/art/2021/11/16/art_1229661812_116433.html"/>
    <hyperlink ref="J500" r:id="rId786" display="http://lssggzy.lishui.gov.cn/art/2021/11/16/art_1229662190_173684.html"/>
    <hyperlink ref="J501" r:id="rId787" display="http://lssggzy.lishui.gov.cn/art/2021/11/16/art_1229661812_160704.html"/>
    <hyperlink ref="J502" r:id="rId788" display="http://lssggzy.lishui.gov.cn/art/2021/11/16/art_1229661812_116429.html"/>
    <hyperlink ref="J503" r:id="rId789" display="http://lssggzy.lishui.gov.cn/art/2021/11/16/art_1229662124_162237.html"/>
    <hyperlink ref="J504" r:id="rId790" display="http://lssggzy.lishui.gov.cn/art/2021/11/16/art_1229662157_161778.html"/>
    <hyperlink ref="J505" r:id="rId791" display="http://lssggzy.lishui.gov.cn/art/2021/11/17/art_1229662056_142862.html"/>
    <hyperlink ref="J506" r:id="rId792" display="http://lssggzy.lishui.gov.cn/art/2021/11/17/art_1229661989_139024.html"/>
    <hyperlink ref="J507" r:id="rId793" display="http://lssggzy.lishui.gov.cn/art/2021/11/17/art_1229661812_160721.html"/>
    <hyperlink ref="J508" r:id="rId794" display="http://lssggzy.lishui.gov.cn/art/2021/11/17/art_1229662157_161820.html"/>
    <hyperlink ref="J509" r:id="rId795" display="http://lssggzy.lishui.gov.cn/art/2021/11/18/art_1229661812_160741.html"/>
    <hyperlink ref="J510" r:id="rId796" display="http://lssggzy.lishui.gov.cn/art/2021/11/18/art_1229661852_132212.html"/>
    <hyperlink ref="J511" r:id="rId797" display="http://lssggzy.lishui.gov.cn/art/2021/11/18/art_1229661812_160760.html"/>
    <hyperlink ref="J512" r:id="rId798" display="http://lssggzy.lishui.gov.cn/art/2021/11/19/art_1229661812_160776.html"/>
    <hyperlink ref="J513" r:id="rId799" display="http://lssggzy.lishui.gov.cn/art/2021/11/22/art_1229661812_160797.html"/>
    <hyperlink ref="J514" r:id="rId800" display="http://lssggzy.lishui.gov.cn/art/2021/11/22/art_1229662124_162274.html"/>
    <hyperlink ref="J515" r:id="rId801" display="http://lssggzy.lishui.gov.cn/art/2021/11/22/art_1229661812_160813.html"/>
    <hyperlink ref="J516" r:id="rId802" display="http://lssggzy.lishui.gov.cn/art/2021/11/22/art_1229662089_161182.html"/>
    <hyperlink ref="J517" r:id="rId803" display="http://lssggzy.lishui.gov.cn/art/2021/11/23/art_1229661812_160836.html"/>
    <hyperlink ref="J518" r:id="rId804" display="http://lssggzy.lishui.gov.cn/art/2021/11/23/art_1229662056_141996.html"/>
    <hyperlink ref="J519" r:id="rId805" display="http://lssggzy.lishui.gov.cn/art/2021/11/23/art_1229662157_161867.html"/>
    <hyperlink ref="J520" r:id="rId806" display="http://lssggzy.lishui.gov.cn/art/2021/11/25/art_1229661852_132215.html"/>
    <hyperlink ref="J521" r:id="rId807" display="http://lssggzy.lishui.gov.cn/art/2021/11/25/art_1229661812_160853.html"/>
    <hyperlink ref="J523" r:id="rId808" display="http://lssggzy.lishui.gov.cn/art/2021/11/29/art_1229662089_161232.html"/>
    <hyperlink ref="J524" r:id="rId809" display="http://lssggzy.lishui.gov.cn/art/2021/11/29/art_1229662190_173703.html"/>
    <hyperlink ref="J525" r:id="rId810" display="http://lssggzy.lishui.gov.cn/art/2021/11/29/art_1229661989_139062.html"/>
    <hyperlink ref="J526" r:id="rId811" display="http://lssggzy.lishui.gov.cn/art/2021/11/29/art_1229662056_142013.html"/>
    <hyperlink ref="J527" r:id="rId812" display="http://lssggzy.lishui.gov.cn/art/2021/11/29/art_1229661956_134365.html"/>
    <hyperlink ref="J528" r:id="rId813" display="http://lssggzy.lishui.gov.cn/art/2021/11/30/art_1229662190_173722.html"/>
    <hyperlink ref="J529" r:id="rId814" display="http://lssggzy.lishui.gov.cn/art/2021/11/30/art_1229661956_139715.html"/>
    <hyperlink ref="J530" r:id="rId815" display="http://lssggzy.lishui.gov.cn/art/2021/11/30/art_1229662124_162308.html"/>
    <hyperlink ref="J531" r:id="rId816" display="http://lssggzy.lishui.gov.cn/art/2021/11/30/art_1229662190_173713.html"/>
    <hyperlink ref="J532" r:id="rId817" display="http://lssggzy.lishui.gov.cn/art/2021/12/1/art_1229662190_173732.html"/>
    <hyperlink ref="J533" r:id="rId818" display="http://lssggzy.lishui.gov.cn/art/2021/12/2/art_1229661812_160935.html"/>
    <hyperlink ref="J534" r:id="rId819" display="http://lssggzy.lishui.gov.cn/art/2021/12/2/art_1229661812_160916.html"/>
    <hyperlink ref="J535" r:id="rId820" display="http://lssggzy.lishui.gov.cn/art/2021/12/3/art_1229662124_162373.html"/>
    <hyperlink ref="J536" r:id="rId821" display="http://lssggzy.lishui.gov.cn/art/2021/12/3/art_1229662124_162342.html"/>
    <hyperlink ref="J537" r:id="rId822" display="http://lssggzy.lishui.gov.cn/art/2021/12/3/art_1229662190_173741.html"/>
    <hyperlink ref="J538" r:id="rId823" display="http://lssggzy.lishui.gov.cn/art/2021/12/3/art_1229661923_125527.html"/>
    <hyperlink ref="J539" r:id="rId824" display="http://lssggzy.lishui.gov.cn/art/2021/12/3/art_1229661812_160956.html"/>
    <hyperlink ref="J540" r:id="rId825" display="http://lssggzy.lishui.gov.cn/art/2021/12/6/art_1229661852_132218.html"/>
    <hyperlink ref="J541" r:id="rId826" display="http://lssggzy.lishui.gov.cn/art/2021/12/6/art_1229662157_161909.html"/>
    <hyperlink ref="J542" r:id="rId827" display="http://lssggzy.lishui.gov.cn/art/2021/12/7/art_1229661812_160999.html"/>
    <hyperlink ref="J543" r:id="rId828" display="http://lssggzy.lishui.gov.cn/art/2021/12/7/art_1229662157_161953.html"/>
    <hyperlink ref="J544" r:id="rId829" display="http://lssggzy.lishui.gov.cn/art/2021/12/7/art_1229661812_160975.html"/>
    <hyperlink ref="J545" r:id="rId830" display="http://lssggzy.lishui.gov.cn/art/2021/12/8/art_1229662056_142081.html"/>
    <hyperlink ref="J546" r:id="rId831" display="http://lssggzy.lishui.gov.cn/art/2021/12/8/art_1229662056_142046.html"/>
    <hyperlink ref="J547" r:id="rId832" display="http://lssggzy.lishui.gov.cn/art/2021/12/8/art_1229662056_142030.html"/>
    <hyperlink ref="J548" r:id="rId833" display="http://lssggzy.lishui.gov.cn/art/2021/12/8/art_1229662056_142067.html"/>
    <hyperlink ref="J549" r:id="rId834" display="http://lssggzy.lishui.gov.cn/art/2021/12/9/art_1229661812_161016.html"/>
    <hyperlink ref="J550" r:id="rId835" display="http://lssggzy.lishui.gov.cn/art/2021/12/9/art_1229662157_162003.html"/>
    <hyperlink ref="J551" r:id="rId836" display="http://lssggzy.lishui.gov.cn/art/2021/12/10/art_1229662124_162405.html"/>
    <hyperlink ref="J552" r:id="rId837" display="http://lssggzy.lishui.gov.cn/art/2021/12/10/art_1229661812_161038.html"/>
    <hyperlink ref="J553" r:id="rId838" display="http://lssggzy.lishui.gov.cn/art/2021/12/10/art_1229662089_161247.html"/>
    <hyperlink ref="J554" r:id="rId839" display="http://lssggzy.lishui.gov.cn/art/2021/12/13/art_1229661812_161058.html"/>
    <hyperlink ref="J555" r:id="rId840" display="http://lssggzy.lishui.gov.cn/art/2021/12/13/art_1229661812_161083.html"/>
    <hyperlink ref="J556" r:id="rId841" display="http://lssggzy.lishui.gov.cn/art/2021/12/14/art_1229662124_162438.html"/>
    <hyperlink ref="J557" r:id="rId842" display="http://lssggzy.lishui.gov.cn/art/2021/12/14/art_1229662190_173753.html"/>
    <hyperlink ref="J558" r:id="rId843" display="http://lssggzy.lishui.gov.cn/art/2021/12/14/art_1229661852_132223.html"/>
    <hyperlink ref="J559" r:id="rId844" display="http://lssggzy.lishui.gov.cn/art/2021/12/15/art_1229661852_132226.html"/>
    <hyperlink ref="J560" r:id="rId845" display="http://lssggzy.lishui.gov.cn/art/2021/12/15/art_1229661812_161105.html"/>
    <hyperlink ref="J561" r:id="rId846" display="http://lssggzy.lishui.gov.cn/art/2021/12/16/art_1229661812_161127.html"/>
    <hyperlink ref="J562" r:id="rId847" display="http://lssggzy.lishui.gov.cn/art/2021/12/16/art_1229661956_139546.html"/>
    <hyperlink ref="J563" r:id="rId848" display="http://lssggzy.lishui.gov.cn/art/2021/12/17/art_1229662124_162458.html"/>
    <hyperlink ref="J564" r:id="rId849" display="http://lssggzy.lishui.gov.cn/art/2021/12/17/art_1229662056_142101.html"/>
    <hyperlink ref="J565" r:id="rId850" display="http://lssggzy.lishui.gov.cn/art/2021/12/17/art_1229661956_139577.html"/>
    <hyperlink ref="J566" r:id="rId851" display="http://lssggzy.lishui.gov.cn/art/2021/12/17/art_1229662089_161262.html"/>
    <hyperlink ref="J567" r:id="rId852" display="http://lssggzy.lishui.gov.cn/art/2021/12/20/art_1229661812_116425.html"/>
    <hyperlink ref="J568" r:id="rId853" display="http://lssggzy.lishui.gov.cn/art/2021/12/20/art_1229661812_161146.html"/>
    <hyperlink ref="J569" r:id="rId854" display="http://lssggzy.lishui.gov.cn/art/2021/12/21/art_1229662190_173762.html"/>
    <hyperlink ref="J570" r:id="rId855" display="http://lssggzy.lishui.gov.cn/art/2021/12/21/art_1229662190_173771.html"/>
    <hyperlink ref="J571" r:id="rId856" display="http://lssggzy.lishui.gov.cn/art/2021/12/21/art_1229661989_139097.html"/>
    <hyperlink ref="J572" r:id="rId857" display="http://lssggzy.lishui.gov.cn/art/2021/12/21/art_1229661812_161169.html"/>
    <hyperlink ref="J573" r:id="rId858" display="http://lssggzy.lishui.gov.cn/art/2021/12/22/art_1229661989_139128.html"/>
    <hyperlink ref="J574" r:id="rId859" display="http://lssggzy.lishui.gov.cn/art/2021/12/22/art_1229662124_162490.html"/>
    <hyperlink ref="J575" r:id="rId860" display="http://lssggzy.lishui.gov.cn/art/2021/12/22/art_1229661956_139609.html"/>
    <hyperlink ref="J576" r:id="rId861" display="http://lssggzy.lishui.gov.cn/art/2021/12/23/art_1229661812_161192.html"/>
    <hyperlink ref="J577" r:id="rId862" display="http://lssggzy.lishui.gov.cn/art/2021/12/24/art_1229661812_160981.html"/>
    <hyperlink ref="J578" r:id="rId863" display="http://lssggzy.lishui.gov.cn/art/2021/12/24/art_1229662056_142119.html"/>
    <hyperlink ref="J579" r:id="rId864" display="http://lssggzy.lishui.gov.cn/art/2021/12/24/art_1229661956_139638.html"/>
    <hyperlink ref="J580" r:id="rId865" display="http://lssggzy.lishui.gov.cn/art/2021/12/27/art_1229661812_161006.html"/>
    <hyperlink ref="J581" r:id="rId866" display="http://lssggzy.lishui.gov.cn/art/2021/12/27/art_1229661812_161026.html"/>
    <hyperlink ref="J582" r:id="rId867" display="http://lssggzy.lishui.gov.cn/art/2021/12/27/art_1229661812_161048.html"/>
    <hyperlink ref="J583" r:id="rId868" display="http://lssggzy.lishui.gov.cn/art/2021/12/28/art_1229661923_140703.html"/>
    <hyperlink ref="J585" r:id="rId869" display="http://lssggzy.lishui.gov.cn/art/2021/12/29/art_1229662124_162525.html"/>
    <hyperlink ref="J587" r:id="rId870" display="http://lssggzy.lishui.gov.cn/art/2021/12/29/art_1229662056_142137.html"/>
    <hyperlink ref="J588" r:id="rId871" display="http://lssggzy.lishui.gov.cn/art/2021/12/29/art_1229661852_132232.html"/>
    <hyperlink ref="J589" r:id="rId872" display="http://lssggzy.lishui.gov.cn/art/2021/12/29/art_1229662056_142156.html"/>
    <hyperlink ref="J591" r:id="rId873" display="http://lssggzy.lishui.gov.cn/art/2021/12/31/art_1229662089_161280.html"/>
    <hyperlink ref="J592" r:id="rId874" display="http://lssggzy.lishui.gov.cn/art/2021/12/31/art_1229661812_161070.html"/>
    <hyperlink ref="J593" r:id="rId875" display="http://lssggzy.lishui.gov.cn/art/2021/12/31/art_1229662124_162616.html"/>
    <hyperlink ref="J594" r:id="rId876" display="http://lssggzy.lishui.gov.cn/art/2021/12/31/art_1229662190_173781.html"/>
    <hyperlink ref="J606" r:id="rId877" display="http://lssggzy.lishui.gov.cn/art/2022/1/11/art_1229661989_187698.html"/>
    <hyperlink ref="J607" r:id="rId878" display="http://lssggzy.lishui.gov.cn/art/2022/1/11/art_1229662056_187700.html"/>
    <hyperlink ref="J610" r:id="rId879" display="http://lssggzy.lishui.gov.cn/art/2022/1/12/art_1229661812_187584.html"/>
    <hyperlink ref="J611" r:id="rId880" display="http://lssggzy.lishui.gov.cn/art/2022/1/12/art_1229661989_187763.html"/>
    <hyperlink ref="J612" r:id="rId881" display="http://lssggzy.lishui.gov.cn/art/2022/1/12/art_1229662089_187567.html"/>
    <hyperlink ref="J613" r:id="rId882" display="http://lssggzy.lishui.gov.cn/art/2022/1/12/art_1229661989_187770.html"/>
    <hyperlink ref="J614" r:id="rId883" display="http://lssggzy.lishui.gov.cn/art/2022/1/12/art_1229661989_187707.html"/>
    <hyperlink ref="J615" r:id="rId884" display="http://lssggzy.lishui.gov.cn/art/2022/1/12/art_1229661989_187727.html"/>
    <hyperlink ref="J616" r:id="rId885" display="http://lssggzy.lishui.gov.cn/art/2022/1/12/art_1229661989_187745.html"/>
    <hyperlink ref="J617" r:id="rId886" display="http://lssggzy.lishui.gov.cn/art/2022/1/12/art_1229661989_187717.html"/>
    <hyperlink ref="J618" r:id="rId887" display="http://lssggzy.lishui.gov.cn/art/2022/1/12/art_1229661989_187735.html"/>
    <hyperlink ref="J619" r:id="rId888" display="http://lssggzy.lishui.gov.cn/art/2022/1/12/art_1229661989_187754.html"/>
    <hyperlink ref="J620" r:id="rId889" display="http://lssggzy.lishui.gov.cn/art/2022/1/13/art_1229661989_187819.html"/>
    <hyperlink ref="J621" r:id="rId890" display="http://lssggzy.lishui.gov.cn/art/2022/1/13/art_1229661989_187804.html"/>
    <hyperlink ref="J622" r:id="rId891" display="http://lssggzy.lishui.gov.cn/art/2022/1/13/art_1229661989_187791.html"/>
    <hyperlink ref="J623" r:id="rId892" display="http://lssggzy.lishui.gov.cn/art/2022/1/13/art_1229661989_187783.html"/>
    <hyperlink ref="J624" r:id="rId893" display="http://lssggzy.lishui.gov.cn/art/2022/1/13/art_1229661989_187811.html"/>
    <hyperlink ref="J625" r:id="rId894" display="http://lssggzy.lishui.gov.cn/art/2022/1/13/art_1229661812_187589.html"/>
    <hyperlink ref="J628" r:id="rId895" display="http://lssggzy.lishui.gov.cn/art/2022/1/14/art_1229661812_187601.html"/>
    <hyperlink ref="J635" r:id="rId896" display="http://lssggzy.lishui.gov.cn/art/2022/1/19/art_1229661956_188450.html"/>
    <hyperlink ref="J636" r:id="rId897" display="http://lssggzy.lishui.gov.cn/art/2022/1/20/art_1229661852_187588.html"/>
    <hyperlink ref="J637" r:id="rId898" display="http://lssggzy.lishui.gov.cn/art/2022/1/21/art_1229662089_187575.html"/>
    <hyperlink ref="J640" r:id="rId899" display="http://lssggzy.lishui.gov.cn/art/2022/1/24/art_1229661989_187827.html"/>
    <hyperlink ref="J642" r:id="rId900" display="http://lssggzy.lishui.gov.cn/art/2022/1/26/art_1229662157_187709.html"/>
    <hyperlink ref="J644" r:id="rId901" display="http://lssggzy.lishui.gov.cn/art/2022/1/27/art_1229661923_187561.html"/>
    <hyperlink ref="J646" r:id="rId902" display="http://lssggzy.lishui.gov.cn/art/2022/1/28/art_1229661852_187594.html"/>
    <hyperlink ref="J647" r:id="rId903" display="http://lssggzy.lishui.gov.cn/art/2022/1/28/art_1229662089_187587.html"/>
    <hyperlink ref="J648" r:id="rId904" display="http://lssggzy.lishui.gov.cn/art/2022/1/30/art_1229662157_187737.html"/>
    <hyperlink ref="J649" r:id="rId905" display="http://lssggzy.lishui.gov.cn/art/2022/2/9/art_1229662089_187593.html"/>
    <hyperlink ref="J650" r:id="rId906" display="http://lssggzy.lishui.gov.cn/art/2022/2/9/art_1229662124_187631.html"/>
    <hyperlink ref="J651" r:id="rId907" display="http://lssggzy.lishui.gov.cn/art/2022/2/11/art_1229662124_187637.html"/>
    <hyperlink ref="J652" r:id="rId908" display="http://lssggzy.lishui.gov.cn/art/2022/2/11/art_1229662190_187591.html"/>
    <hyperlink ref="J653" r:id="rId909" display="http://lssggzy.lishui.gov.cn/art/2022/2/14/art_1229661852_187599.html"/>
    <hyperlink ref="J654" r:id="rId910" display="http://lssggzy.lishui.gov.cn/art/2022/2/15/art_1229661812_187613.html"/>
    <hyperlink ref="J655" r:id="rId911" display="http://lssggzy.lishui.gov.cn/art/2022/2/17/art_1229661812_187619.html"/>
    <hyperlink ref="J656" r:id="rId912" display="http://lssggzy.lishui.gov.cn/art/2022/2/17/art_1229661956_188451.html"/>
    <hyperlink ref="J657" r:id="rId913" display="http://lssggzy.lishui.gov.cn/art/2022/2/17/art_1229661852_187604.html"/>
    <hyperlink ref="J658" r:id="rId914" display="http://lssggzy.lishui.gov.cn/art/2022/2/17/art_1229661812_187624.html"/>
    <hyperlink ref="J659" r:id="rId915" display="http://lssggzy.lishui.gov.cn/art/2022/2/18/art_1229661812_187628.html"/>
    <hyperlink ref="J660" r:id="rId916" display="http://lssggzy.lishui.gov.cn/art/2022/2/18/art_1229661956_188452.html"/>
    <hyperlink ref="J661" r:id="rId917" display="http://lssggzy.lishui.gov.cn/art/2022/2/18/art_1229662190_187597.html"/>
    <hyperlink ref="J662" r:id="rId918" display="http://lssggzy.lishui.gov.cn/art/2022/2/21/art_1229661852_187635.html"/>
    <hyperlink ref="J663" r:id="rId919" display="http://lssggzy.lishui.gov.cn/art/2022/2/21/art_1229662089_187600.html"/>
    <hyperlink ref="J664" r:id="rId920" display="http://lssggzy.lishui.gov.cn/art/2022/2/21/art_1229661956_188453.html"/>
    <hyperlink ref="J665" r:id="rId921" display="http://lssggzy.lishui.gov.cn/art/2022/2/21/art_1229661852_187641.html"/>
    <hyperlink ref="J666" r:id="rId922" display="http://lssggzy.lishui.gov.cn/art/2022/2/21/art_1229661852_187622.html"/>
    <hyperlink ref="J667" r:id="rId923" display="http://lssggzy.lishui.gov.cn/art/2022/2/21/art_1229661852_187629.html"/>
    <hyperlink ref="J668" r:id="rId924" display="http://lssggzy.lishui.gov.cn/art/2022/2/21/art_1229661852_187616.html"/>
    <hyperlink ref="J669" r:id="rId925" display="http://lssggzy.lishui.gov.cn/art/2022/2/21/art_1229661852_187646.html"/>
    <hyperlink ref="J670" r:id="rId926" display="http://lssggzy.lishui.gov.cn/art/2022/2/21/art_1229661852_187610.html"/>
    <hyperlink ref="J671" r:id="rId927" display="http://lssggzy.lishui.gov.cn/art/2022/2/22/art_1229661956_188454.html"/>
    <hyperlink ref="J672" r:id="rId928" display="http://lssggzy.lishui.gov.cn/art/2022/2/22/art_1229662089_187605.html"/>
    <hyperlink ref="J673" r:id="rId929" display="http://lssggzy.lishui.gov.cn/art/2022/2/23/art_1229661812_187639.html"/>
    <hyperlink ref="J674" r:id="rId930" display="http://lssggzy.lishui.gov.cn/art/2022/2/23/art_1229661812_187634.html"/>
    <hyperlink ref="J675" r:id="rId931" display="http://lssggzy.lishui.gov.cn/art/2022/2/24/art_1229661852_187652.html"/>
    <hyperlink ref="J676" r:id="rId932" display="http://lssggzy.lishui.gov.cn/art/2022/2/25/art_1229661812_187644.html"/>
    <hyperlink ref="J677" r:id="rId933" display="http://lssggzy.lishui.gov.cn/art/2022/2/25/art_1229661812_187650.html"/>
    <hyperlink ref="J678" r:id="rId934" display="http://lssggzy.lishui.gov.cn/art/2022/2/28/art_1229662157_187755.html"/>
    <hyperlink ref="J679" r:id="rId935" display="http://lssggzy.lishui.gov.cn/art/2022/3/1/art_1229661956_188455.html"/>
    <hyperlink ref="J680" r:id="rId936" display="http://lssggzy.lishui.gov.cn/art/2022/3/1/art_1229661812_187655.html"/>
    <hyperlink ref="J681" r:id="rId937" display="http://lssggzy.lishui.gov.cn/art/2022/3/1/art_1229661852_187659.html"/>
    <hyperlink ref="J682" r:id="rId938" display="http://lssggzy.lishui.gov.cn/art/2022/3/2/art_1229662056_187708.html"/>
    <hyperlink ref="J683" r:id="rId939" display="http://lssggzy.lishui.gov.cn/art/2022/3/3/art_1229661812_187667.html"/>
    <hyperlink ref="J684" r:id="rId940" display="http://lssggzy.lishui.gov.cn/art/2022/3/3/art_1229661812_187661.html"/>
    <hyperlink ref="J685" r:id="rId941" display="http://lssggzy.lishui.gov.cn/art/2022/3/4/art_1229661852_187665.html"/>
    <hyperlink ref="J686" r:id="rId942" display="http://lssggzy.lishui.gov.cn/art/2022/3/7/art_1229661852_187668.html"/>
    <hyperlink ref="J687" r:id="rId943" display="http://lssggzy.lishui.gov.cn/art/2022/3/7/art_1229661812_187673.html"/>
    <hyperlink ref="J688" r:id="rId944" display="http://lssggzy.lishui.gov.cn/art/2022/3/8/art_1229662190_187603.html"/>
    <hyperlink ref="J689" r:id="rId945" display="http://lssggzy.lishui.gov.cn/art/2022/3/8/art_1229661923_187562.html"/>
    <hyperlink ref="J690" r:id="rId946" display="http://lssggzy.lishui.gov.cn/art/2022/3/9/art_1229662190_187609.html"/>
    <hyperlink ref="J691" r:id="rId947" display="http://lssggzy.lishui.gov.cn/art/2022/3/14/art_1229661812_187679.html"/>
    <hyperlink ref="J692" r:id="rId948" display="http://lssggzy.lishui.gov.cn/art/2022/3/15/art_1229661989_187845.html"/>
    <hyperlink ref="J693" r:id="rId949" display="http://lssggzy.lishui.gov.cn/art/2022/3/16/art_1229661812_187684.html"/>
    <hyperlink ref="J694" r:id="rId950" display="http://lssggzy.lishui.gov.cn/art/2022/3/21/art_1229662124_187643.html"/>
    <hyperlink ref="J695" r:id="rId951" display="http://lssggzy.lishui.gov.cn/art/2022/3/21/art_1229661812_187689.html"/>
    <hyperlink ref="J696" r:id="rId952" display="http://lssggzy.lishui.gov.cn/art/2022/3/22/art_1229661812_187692.html"/>
    <hyperlink ref="J697" r:id="rId953" display="http://lssggzy.lishui.gov.cn/art/2022/3/23/art_1229661812_187701.html"/>
    <hyperlink ref="J698" r:id="rId954" display="http://lssggzy.lishui.gov.cn/art/2022/3/23/art_1229661989_187854.html"/>
    <hyperlink ref="J699" r:id="rId955" display="http://lssggzy.lishui.gov.cn/art/2022/3/24/art_1229661989_187863.html"/>
    <hyperlink ref="J700" r:id="rId956" display="http://lssggzy.lishui.gov.cn/art/2022/3/24/art_1229662124_187649.html"/>
    <hyperlink ref="J701" r:id="rId957" display="http://lssggzy.lishui.gov.cn/art/2022/3/25/art_1229662089_187612.html"/>
    <hyperlink ref="J702" r:id="rId958" display="http://lssggzy.lishui.gov.cn/art/2022/3/25/art_1229662190_187615.html"/>
    <hyperlink ref="J703" r:id="rId959" display="http://lssggzy.lishui.gov.cn/art/2022/3/25/art_1229662190_187621.html"/>
    <hyperlink ref="J704" r:id="rId960" display="http://lssggzy.lishui.gov.cn/art/2022/3/28/art_1229661812_187710.html"/>
    <hyperlink ref="J705" r:id="rId961" display="http://lssggzy.lishui.gov.cn/art/2022/3/28/art_1229661989_187871.html"/>
    <hyperlink ref="J706" r:id="rId962" display="http://lssggzy.lishui.gov.cn/art/2022/3/28/art_1229661852_187676.html"/>
    <hyperlink ref="J707" r:id="rId963" display="http://lssggzy.lishui.gov.cn/art/2022/3/30/art_1229662124_187656.html"/>
    <hyperlink ref="J708" r:id="rId964" display="http://lssggzy.lishui.gov.cn/art/2022/3/30/art_1229661812_187725.html"/>
    <hyperlink ref="J709" r:id="rId965" display="http://lssggzy.lishui.gov.cn/art/2022/3/30/art_1229661812_187719.html"/>
    <hyperlink ref="J710" r:id="rId966" display="http://lssggzy.lishui.gov.cn/art/2022/3/31/art_1229661812_187734.html"/>
    <hyperlink ref="J711" r:id="rId967" display="http://lssggzy.lishui.gov.cn/art/2022/4/2/art_1229662089_187617.html"/>
    <hyperlink ref="J712" r:id="rId968" display="http://lssggzy.lishui.gov.cn/art/2022/4/2/art_1229662089_187623.html"/>
    <hyperlink ref="J713" r:id="rId969" display="http://lssggzy.lishui.gov.cn/art/2022/4/2/art_1229662089_187630.html"/>
    <hyperlink ref="J714" r:id="rId970" display="http://lssggzy.lishui.gov.cn/art/2022/4/6/art_1229662190_187627.html"/>
    <hyperlink ref="J715" r:id="rId971" display="http://lssggzy.lishui.gov.cn/art/2022/4/7/art_1229662124_187662.html"/>
    <hyperlink ref="J716" r:id="rId972" display="http://lssggzy.lishui.gov.cn/art/2022/4/7/art_1229662089_187636.html"/>
    <hyperlink ref="J717" r:id="rId973" display="http://lssggzy.lishui.gov.cn/art/2022/4/7/art_1229662089_187642.html"/>
    <hyperlink ref="J718" r:id="rId974" display="http://lssggzy.lishui.gov.cn/art/2022/4/8/art_1229661812_187742.html"/>
    <hyperlink ref="J719" r:id="rId975" display="http://lssggzy.lishui.gov.cn/art/2022/4/8/art_1229661852_187681.html"/>
    <hyperlink ref="J720" r:id="rId976" display="http://lssggzy.lishui.gov.cn/art/2022/4/11/art_1229661852_187687.html"/>
    <hyperlink ref="J721" r:id="rId977" display="http://lssggzy.lishui.gov.cn/art/2022/4/11/art_1229662056_187726.html"/>
    <hyperlink ref="J722" r:id="rId978" display="http://lssggzy.lishui.gov.cn/art/2022/4/12/art_1229662157_187781.html"/>
    <hyperlink ref="J723" r:id="rId979" display="http://lssggzy.lishui.gov.cn/art/2022/4/14/art_1229661812_187750.html"/>
    <hyperlink ref="J724" r:id="rId980" display="http://lssggzy.lishui.gov.cn/art/2022/4/14/art_1229662157_187792.html"/>
    <hyperlink ref="J725" r:id="rId981" display="http://lssggzy.lishui.gov.cn/art/2022/4/15/art_1229662190_187633.html"/>
    <hyperlink ref="J726" r:id="rId982" display="http://lssggzy.lishui.gov.cn/art/2022/4/15/art_1229661956_188456.html"/>
    <hyperlink ref="J727" r:id="rId983" display="http://lssggzy.lishui.gov.cn/art/2022/4/15/art_1229661812_187757.html"/>
    <hyperlink ref="J728" r:id="rId984" display="http://lssggzy.lishui.gov.cn/art/2022/4/15/art_1229661956_188457.html"/>
    <hyperlink ref="J729" r:id="rId985" display="http://lssggzy.lishui.gov.cn/art/2022/4/15/art_1229662056_187736.html"/>
    <hyperlink ref="J730" r:id="rId986" display="http://lssggzy.lishui.gov.cn/art/2022/4/18/art_1229661923_187568.html"/>
    <hyperlink ref="J731" r:id="rId987" display="http://lssggzy.lishui.gov.cn/art/2022/4/18/art_1229661812_187767.html"/>
    <hyperlink ref="J732" r:id="rId988" display="http://lssggzy.lishui.gov.cn/art/2022/4/18/art_1229662056_187744.html"/>
    <hyperlink ref="J733" r:id="rId989" display="http://lssggzy.lishui.gov.cn/art/2022/4/18/art_1229662056_187753.html"/>
    <hyperlink ref="J734" r:id="rId990" display="http://lssggzy.lishui.gov.cn/art/2022/4/19/art_1229661812_187782.html"/>
    <hyperlink ref="J735" r:id="rId991" display="http://lssggzy.lishui.gov.cn/art/2022/4/19/art_1229662157_187800.html"/>
    <hyperlink ref="J736" r:id="rId992" display="http://lssggzy.lishui.gov.cn/art/2022/4/19/art_1229662056_187764.html"/>
    <hyperlink ref="J737" r:id="rId993" display="http://lssggzy.lishui.gov.cn/art/2022/4/19/art_1229661812_187775.html"/>
    <hyperlink ref="J738" r:id="rId994" display="http://lssggzy.lishui.gov.cn/art/2022/4/20/art_1229662157_187812.html"/>
    <hyperlink ref="J739" r:id="rId995" display="http://lssggzy.lishui.gov.cn/art/2022/4/20/art_1229661812_187788.html"/>
    <hyperlink ref="J740" r:id="rId996" display="http://lssggzy.lishui.gov.cn/art/2022/4/21/art_1229661956_188458.html"/>
    <hyperlink ref="J741" r:id="rId997" display="http://lssggzy.lishui.gov.cn/art/2022/4/21/art_1229661852_187702.html"/>
    <hyperlink ref="J742" r:id="rId998" display="http://lssggzy.lishui.gov.cn/art/2022/4/21/art_1229661923_187571.html"/>
    <hyperlink ref="J743" r:id="rId999" display="http://lssggzy.lishui.gov.cn/art/2022/4/21/art_1229661852_187693.html"/>
    <hyperlink ref="J744" r:id="rId1000" display="http://lssggzy.lishui.gov.cn/art/2022/4/22/art_1229661812_187797.html"/>
    <hyperlink ref="J745" r:id="rId1001" display="http://lssggzy.lishui.gov.cn/art/2022/4/22/art_1229662157_187822.html"/>
    <hyperlink ref="J746" r:id="rId1002" display="http://lssggzy.lishui.gov.cn/art/2022/4/24/art_1229662124_187670.html"/>
    <hyperlink ref="J747" r:id="rId1003" display="http://lssggzy.lishui.gov.cn/art/2022/4/25/art_1229661852_187711.html"/>
    <hyperlink ref="J748" r:id="rId1004" display="http://lssggzy.lishui.gov.cn/art/2022/4/26/art_1229661956_188459.html"/>
    <hyperlink ref="J749" r:id="rId1005" display="http://lssggzy.lishui.gov.cn/art/2022/4/28/art_1229661812_187799.html"/>
    <hyperlink ref="J750" r:id="rId1006" display="http://lssggzy.lishui.gov.cn/art/2022/4/28/art_1229661852_187720.html"/>
    <hyperlink ref="J751" r:id="rId1007" display="http://lssggzy.lishui.gov.cn/art/2022/4/29/art_1229662124_187675.html"/>
    <hyperlink ref="J752" r:id="rId1008" display="http://lssggzy.lishui.gov.cn/art/2022/4/29/art_1229662190_187640.html"/>
    <hyperlink ref="J753" r:id="rId1009" display="http://lssggzy.lishui.gov.cn/art/2022/4/29/art_1229661956_188460.html"/>
    <hyperlink ref="J754" r:id="rId1010" display="http://lssggzy.lishui.gov.cn/art/2022/4/29/art_1229662056_187772.html"/>
    <hyperlink ref="J755" r:id="rId1011" display="http://lssggzy.lishui.gov.cn/art/2022/4/29/art_1229661852_187729.html"/>
    <hyperlink ref="J756" r:id="rId1012" display="http://lssggzy.lishui.gov.cn/art/2022/5/4/art_1229662157_187831.html"/>
    <hyperlink ref="J757" r:id="rId1013" display="http://lssggzy.lishui.gov.cn/art/2022/5/6/art_1229662089_187648.html"/>
    <hyperlink ref="J758" r:id="rId1014" display="http://lssggzy.lishui.gov.cn/art/2022/5/6/art_1229662124_187682.html"/>
    <hyperlink ref="J759" r:id="rId1015" display="http://lssggzy.lishui.gov.cn/art/2022/5/6/art_1229661923_187577.html"/>
    <hyperlink ref="J760" r:id="rId1016" display="http://lssggzy.lishui.gov.cn/art/2022/5/7/art_1229662089_187666.html"/>
    <hyperlink ref="J761" r:id="rId1017" display="http://lssggzy.lishui.gov.cn/art/2022/5/7/art_1229662089_187660.html"/>
    <hyperlink ref="J762" r:id="rId1018" display="http://lssggzy.lishui.gov.cn/art/2022/5/7/art_1229662089_187654.html"/>
    <hyperlink ref="J763" r:id="rId1019" display="http://lssggzy.lishui.gov.cn/art/2022/5/7/art_1229662190_187647.html"/>
    <hyperlink ref="J764" r:id="rId1020" display="http://lssggzy.lishui.gov.cn/art/2022/5/7/art_1229661812_187809.html"/>
    <hyperlink ref="J765" r:id="rId1021" display="http://lssggzy.lishui.gov.cn/art/2022/5/7/art_1229661989_187879.html"/>
    <hyperlink ref="J766" r:id="rId1022" display="http://lssggzy.lishui.gov.cn/art/2022/5/9/art_1229661956_188461.html"/>
    <hyperlink ref="J767" r:id="rId1023" display="http://lssggzy.lishui.gov.cn/art/2022/5/9/art_1229661812_187817.html"/>
    <hyperlink ref="J768" r:id="rId1024" display="http://lssggzy.lishui.gov.cn/art/2022/5/10/art_1229661956_188462.html"/>
    <hyperlink ref="J769" r:id="rId1025" display="http://lssggzy.lishui.gov.cn/art/2022/5/10/art_1229662089_187672.html"/>
    <hyperlink ref="J770" r:id="rId1026" display="http://lssggzy.lishui.gov.cn/art/2022/5/10/art_1229661923_187583.html"/>
    <hyperlink ref="J771" r:id="rId1027" display="http://lssggzy.lishui.gov.cn/art/2022/5/10/art_1229662089_187678.html"/>
    <hyperlink ref="J772" r:id="rId1028" display="http://lssggzy.lishui.gov.cn/art/2022/5/10/art_1229662124_187688.html"/>
    <hyperlink ref="J773" r:id="rId1029" display="http://lssggzy.lishui.gov.cn/art/2022/5/10/art_1229662157_187840.html"/>
    <hyperlink ref="J774" r:id="rId1030" display="http://lssggzy.lishui.gov.cn/art/2022/5/12/art_1229662124_187695.html"/>
    <hyperlink ref="J775" r:id="rId1031" display="http://lssggzy.lishui.gov.cn/art/2022/5/12/art_1229661852_187738.html"/>
    <hyperlink ref="J776" r:id="rId1032" display="http://lssggzy.lishui.gov.cn/art/2022/5/12/art_1229662190_187653.html"/>
    <hyperlink ref="J777" r:id="rId1033" display="http://lssggzy.lishui.gov.cn/art/2022/5/13/art_1229661956_188463.html"/>
    <hyperlink ref="J778" r:id="rId1034" display="http://lssggzy.lishui.gov.cn/art/2022/5/13/art_1229662124_187705.html"/>
    <hyperlink ref="J779" r:id="rId1035" display="http://lssggzy.lishui.gov.cn/art/2022/5/13/art_1229662056_187780.html"/>
    <hyperlink ref="J780" r:id="rId1036" display="http://lssggzy.lishui.gov.cn/art/2022/5/13/art_1229662190_187658.html"/>
    <hyperlink ref="J781" r:id="rId1037" display="http://lssggzy.lishui.gov.cn/art/2022/5/16/art_1229662190_187664.html"/>
    <hyperlink ref="J782" r:id="rId1038" display="http://lssggzy.lishui.gov.cn/art/2022/5/16/art_1229661852_187747.html"/>
    <hyperlink ref="J783" r:id="rId1039" display="http://lssggzy.lishui.gov.cn/art/2022/5/17/art_1229661852_187766.html"/>
    <hyperlink ref="J784" r:id="rId1040" display="http://lssggzy.lishui.gov.cn/art/2022/5/17/art_1229662089_187685.html"/>
    <hyperlink ref="J785" r:id="rId1041" display="http://lssggzy.lishui.gov.cn/art/2022/5/17/art_1229661852_187756.html"/>
    <hyperlink ref="J786" r:id="rId1042" display="http://lssggzy.lishui.gov.cn/art/2022/5/18/art_1229662124_187715.html"/>
    <hyperlink ref="J787" r:id="rId1043" display="http://lssggzy.lishui.gov.cn/art/2022/5/18/art_1229661956_188464.html"/>
    <hyperlink ref="J788" r:id="rId1044" display="http://lssggzy.lishui.gov.cn/art/2022/5/18/art_1229662157_187848.html"/>
    <hyperlink ref="J789" r:id="rId1045" display="http://lssggzy.lishui.gov.cn/art/2022/5/18/art_1229662190_187671.html"/>
    <hyperlink ref="J790" r:id="rId1046" display="http://lssggzy.lishui.gov.cn/art/2022/5/18/art_1229661812_187826.html"/>
    <hyperlink ref="J791" r:id="rId1047" display="http://lssggzy.lishui.gov.cn/art/2022/5/19/art_1229662124_187724.html"/>
    <hyperlink ref="J792" r:id="rId1048" display="http://lssggzy.lishui.gov.cn/art/2022/5/19/art_1229662089_187691.html"/>
    <hyperlink ref="J793" r:id="rId1049" display="http://lssggzy.lishui.gov.cn/art/2022/5/20/art_1229661852_187779.html"/>
    <hyperlink ref="J794" r:id="rId1050" display="http://lssggzy.lishui.gov.cn/art/2022/5/20/art_1229662124_187733.html"/>
    <hyperlink ref="J795" r:id="rId1051" display="http://lssggzy.lishui.gov.cn/art/2022/5/20/art_1229662190_187677.html"/>
    <hyperlink ref="J796" r:id="rId1052" display="http://lssggzy.lishui.gov.cn/art/2022/5/20/art_1229661852_187774.html"/>
    <hyperlink ref="J797" r:id="rId1053" display="http://lssggzy.lishui.gov.cn/art/2022/5/20/art_1229662056_187789.html"/>
    <hyperlink ref="J798" r:id="rId1054" display="http://lssggzy.lishui.gov.cn/art/2022/5/20/art_1229661812_187833.html"/>
    <hyperlink ref="J799" r:id="rId1055" display="http://lssggzy.lishui.gov.cn/art/2022/5/23/art_1229662124_187743.html"/>
    <hyperlink ref="J800" r:id="rId1056" display="http://lssggzy.lishui.gov.cn/art/2022/5/24/art_1229662124_187752.html"/>
    <hyperlink ref="J801" r:id="rId1057" display="http://lssggzy.lishui.gov.cn/art/2022/5/24/art_1229661852_187790.html"/>
    <hyperlink ref="J802" r:id="rId1058" display="http://lssggzy.lishui.gov.cn/art/2022/5/25/art_1229662190_187683.html"/>
    <hyperlink ref="J803" r:id="rId1059" display="http://lssggzy.lishui.gov.cn/art/2022/5/26/art_1229661956_188465.html"/>
    <hyperlink ref="J804" r:id="rId1060" display="http://lssggzy.lishui.gov.cn/art/2022/5/26/art_1229662157_187856.html"/>
    <hyperlink ref="J805" r:id="rId1061" display="http://lssggzy.lishui.gov.cn/art/2022/5/26/art_1229661989_187894.html"/>
    <hyperlink ref="J806" r:id="rId1062" display="http://lssggzy.lishui.gov.cn/art/2022/5/26/art_1229662157_187866.html"/>
    <hyperlink ref="J807" r:id="rId1063" display="http://lssggzy.lishui.gov.cn/art/2022/5/27/art_1229661956_188466.html"/>
    <hyperlink ref="J808" r:id="rId1064" display="http://lssggzy.lishui.gov.cn/art/2022/5/27/art_1229662190_187690.html"/>
    <hyperlink ref="J809" r:id="rId1065" display="http://lssggzy.lishui.gov.cn/art/2022/5/27/art_1229661812_187842.html"/>
    <hyperlink ref="J810" r:id="rId1066" display="http://lssggzy.lishui.gov.cn/art/2022/5/30/art_1229661956_188468.html"/>
    <hyperlink ref="J811" r:id="rId1067" display="http://lssggzy.lishui.gov.cn/art/2022/5/30/art_1229661956_188467.html"/>
    <hyperlink ref="J812" r:id="rId1068" display="http://lssggzy.lishui.gov.cn/art/2022/5/30/art_1229661812_187860.html"/>
    <hyperlink ref="J813" r:id="rId1069" display="http://lssggzy.lishui.gov.cn/art/2022/5/30/art_1229662190_187696.html"/>
    <hyperlink ref="J814" r:id="rId1070" display="http://lssggzy.lishui.gov.cn/art/2022/5/30/art_1229662157_187883.html"/>
    <hyperlink ref="J815" r:id="rId1071" display="http://lssggzy.lishui.gov.cn/art/2022/5/30/art_1229662157_187874.html"/>
    <hyperlink ref="J816" r:id="rId1072" display="http://lssggzy.lishui.gov.cn/art/2022/5/30/art_1229661812_187851.html"/>
    <hyperlink ref="J817" r:id="rId1073" display="http://lssggzy.lishui.gov.cn/art/2022/5/30/art_1229661923_187590.html"/>
    <hyperlink ref="J818" r:id="rId1074" display="http://lssggzy.lishui.gov.cn/art/2022/5/31/art_1229661956_188471.html"/>
    <hyperlink ref="J819" r:id="rId1075" display="http://lssggzy.lishui.gov.cn/art/2022/5/31/art_1229661989_187902.html"/>
    <hyperlink ref="J820" r:id="rId1076" display="http://lssggzy.lishui.gov.cn/art/2022/5/31/art_1229661956_188469.html"/>
    <hyperlink ref="J821" r:id="rId1077" display="http://lssggzy.lishui.gov.cn/art/2022/6/1/art_1229661956_188472.html"/>
    <hyperlink ref="J822" r:id="rId1078" display="http://lssggzy.lishui.gov.cn/art/2022/6/1/art_1229661852_187803.html"/>
    <hyperlink ref="J823" r:id="rId1079" display="http://lssggzy.lishui.gov.cn/art/2022/6/1/art_1229661852_187808.html"/>
    <hyperlink ref="J824" r:id="rId1080" display="http://lssggzy.lishui.gov.cn/art/2022/6/1/art_1229662124_187761.html"/>
    <hyperlink ref="J825" r:id="rId1081" display="http://lssggzy.lishui.gov.cn/art/2022/6/2/art_1229662089_187697.html"/>
    <hyperlink ref="J826" r:id="rId1082" display="http://lssggzy.lishui.gov.cn/art/2022/6/2/art_1229661956_188473.html"/>
    <hyperlink ref="J827" r:id="rId1083" display="http://lssggzy.lishui.gov.cn/art/2022/6/2/art_1229661923_187596.html"/>
    <hyperlink ref="J828" r:id="rId1084" display="http://lssggzy.lishui.gov.cn/art/2022/6/2/art_1229662190_187704.html"/>
    <hyperlink ref="J829" r:id="rId1085" display="http://lssggzy.lishui.gov.cn/art/2022/6/6/art_1229662089_187706.html"/>
    <hyperlink ref="J830" r:id="rId1086" display="http://lssggzy.lishui.gov.cn/art/2022/6/7/art_1229661812_187867.html"/>
    <hyperlink ref="J831" r:id="rId1087" display="http://lssggzy.lishui.gov.cn/art/2022/6/8/art_1229662056_187802.html"/>
    <hyperlink ref="J832" r:id="rId1088" display="http://lssggzy.lishui.gov.cn/art/2022/6/9/art_1229661852_187816.html"/>
    <hyperlink ref="J833" r:id="rId1089" display="http://lssggzy.lishui.gov.cn/art/2022/6/9/art_1229661989_187910.html"/>
    <hyperlink ref="J834" r:id="rId1090" display="http://lssggzy.lishui.gov.cn/art/2022/6/10/art_1229662124_187784.html"/>
    <hyperlink ref="J835" r:id="rId1091" display="http://lssggzy.lishui.gov.cn/art/2022/6/10/art_1229662124_188390.html"/>
    <hyperlink ref="J836" r:id="rId1092" display="http://lssggzy.lishui.gov.cn/art/2022/6/10/art_1229661852_187825.html"/>
    <hyperlink ref="J837" r:id="rId1093" display="http://lssggzy.lishui.gov.cn/art/2022/6/10/art_1229662124_187773.html"/>
    <hyperlink ref="J838" r:id="rId1094" display="http://lssggzy.lishui.gov.cn/art/2022/6/13/art_1229661989_187917.html"/>
    <hyperlink ref="J839" r:id="rId1095" display="http://lssggzy.lishui.gov.cn/art/2022/6/13/art_1229662124_188395.html"/>
    <hyperlink ref="J840" r:id="rId1096" display="http://lssggzy.lishui.gov.cn/art/2022/6/13/art_1229661812_187875.html"/>
    <hyperlink ref="J841" r:id="rId1097" display="http://lssggzy.lishui.gov.cn/art/2022/6/14/art_1229662124_187793.html"/>
    <hyperlink ref="J842" r:id="rId1098" display="http://lssggzy.lishui.gov.cn/art/2022/6/14/art_1229661852_187844.html"/>
    <hyperlink ref="J843" r:id="rId1099" display="http://lssggzy.lishui.gov.cn/art/2022/6/14/art_1229661989_187922.html"/>
    <hyperlink ref="J844" r:id="rId1100" display="http://lssggzy.lishui.gov.cn/art/2022/6/14/art_1229661852_187835.html"/>
    <hyperlink ref="J845" r:id="rId1101" display="http://lssggzy.lishui.gov.cn/art/2022/6/14/art_1229662157_187891.html"/>
    <hyperlink ref="J846" r:id="rId1102" display="http://lssggzy.lishui.gov.cn/art/2022/6/15/art_1229661989_187929.html"/>
    <hyperlink ref="J847" r:id="rId1103" display="http://lssggzy.lishui.gov.cn/art/2022/6/15/art_1229662124_187807.html"/>
    <hyperlink ref="J848" r:id="rId1104" display="http://lssggzy.lishui.gov.cn/art/2022/6/15/art_1229661812_187881.html"/>
    <hyperlink ref="J849" r:id="rId1105" display="http://lssggzy.lishui.gov.cn/art/2022/6/15/art_1229661812_187889.html"/>
    <hyperlink ref="J850" r:id="rId1106" display="http://lssggzy.lishui.gov.cn/art/2022/6/16/art_1229662124_187818.html"/>
    <hyperlink ref="J851" r:id="rId1107" display="http://lssggzy.lishui.gov.cn/art/2022/6/16/art_1229662124_188387.html"/>
    <hyperlink ref="J852" r:id="rId1108" display="http://lssggzy.lishui.gov.cn/art/2022/6/16/art_1229661923_187602.html"/>
    <hyperlink ref="J853" r:id="rId1109" display="http://lssggzy.lishui.gov.cn/art/2022/6/17/art_1229662124_187829.html"/>
    <hyperlink ref="J854" r:id="rId1110" display="http://lssggzy.lishui.gov.cn/art/2022/6/17/art_1229662124_188392.html"/>
    <hyperlink ref="J855" r:id="rId1111" display="http://lssggzy.lishui.gov.cn/art/2022/6/17/art_1229661989_187936.html"/>
    <hyperlink ref="J856" r:id="rId1112" display="http://lssggzy.lishui.gov.cn/art/2022/6/17/art_1229661852_187853.html"/>
    <hyperlink ref="J857" r:id="rId1113" display="http://lssggzy.lishui.gov.cn/art/2022/6/17/art_1229661812_187896.html"/>
    <hyperlink ref="J858" r:id="rId1114" display="http://lssggzy.lishui.gov.cn/art/2022/6/18/art_1229662089_187714.html"/>
    <hyperlink ref="J859" r:id="rId1115" display="http://lssggzy.lishui.gov.cn/art/2022/6/20/art_1229661812_187904.html"/>
    <hyperlink ref="J860" r:id="rId1116" display="http://lssggzy.lishui.gov.cn/art/2022/6/20/art_1229661812_187930.html"/>
    <hyperlink ref="J861" r:id="rId1117" display="http://lssggzy.lishui.gov.cn/art/2022/6/20/art_1229662124_187839.html"/>
    <hyperlink ref="J862" r:id="rId1118" display="http://lssggzy.lishui.gov.cn/art/2022/6/20/art_1229662124_188389.html"/>
    <hyperlink ref="J863" r:id="rId1119" display="http://lssggzy.lishui.gov.cn/art/2022/6/21/art_1229661812_187937.html"/>
    <hyperlink ref="J864" r:id="rId1120" display="http://lssggzy.lishui.gov.cn/art/2022/6/21/art_1229661956_188474.html"/>
    <hyperlink ref="J865" r:id="rId1121" display="http://lssggzy.lishui.gov.cn/art/2022/6/21/art_1229661989_187944.html"/>
    <hyperlink ref="J866" r:id="rId1122" display="http://lssggzy.lishui.gov.cn/art/2022/6/22/art_1229661956_188475.html"/>
    <hyperlink ref="J867" r:id="rId1123" display="http://lssggzy.lishui.gov.cn/art/2022/6/22/art_1229661989_187951.html"/>
    <hyperlink ref="J868" r:id="rId1124" display="http://lssggzy.lishui.gov.cn/art/2022/6/22/art_1229661812_187941.html"/>
    <hyperlink ref="J869" r:id="rId1125" display="http://lssggzy.lishui.gov.cn/art/2022/6/22/art_1229662056_187806.html"/>
    <hyperlink ref="J870" r:id="rId1126" display="http://lssggzy.lishui.gov.cn/art/2022/6/22/art_1229661852_187861.html"/>
    <hyperlink ref="J871" r:id="rId1127" display="http://lssggzy.lishui.gov.cn/art/2022/6/23/art_1229662089_187732.html"/>
    <hyperlink ref="J872" r:id="rId1128" display="http://lssggzy.lishui.gov.cn/art/2022/6/23/art_1229661956_188476.html"/>
    <hyperlink ref="J873" r:id="rId1129" display="http://lssggzy.lishui.gov.cn/art/2022/6/23/art_1229662089_187723.html"/>
    <hyperlink ref="J874" r:id="rId1130" display="http://lssggzy.lishui.gov.cn/art/2022/6/23/art_1229661989_187959.html"/>
    <hyperlink ref="J875" r:id="rId1131" display="http://lssggzy.lishui.gov.cn/art/2022/6/24/art_1229662124_188384.html"/>
    <hyperlink ref="J876" r:id="rId1132" display="http://lssggzy.lishui.gov.cn/art/2022/6/24/art_1229661989_187967.html"/>
    <hyperlink ref="J877" r:id="rId1133" display="http://lssggzy.lishui.gov.cn/art/2022/6/24/art_1229662124_187847.html"/>
    <hyperlink ref="J878" r:id="rId1134" display="http://lssggzy.lishui.gov.cn/art/2022/6/24/art_1229661852_187878.html"/>
    <hyperlink ref="J879" r:id="rId1135" display="http://lssggzy.lishui.gov.cn/art/2022/6/24/art_1229661852_187869.html"/>
    <hyperlink ref="J880" r:id="rId1136" display="http://lssggzy.lishui.gov.cn/art/2022/6/24/art_1229661956_188477.html"/>
    <hyperlink ref="J881" r:id="rId1137" display="http://lssggzy.lishui.gov.cn/art/2022/6/27/art_1229662124_187858.html"/>
    <hyperlink ref="J882" r:id="rId1138" display="http://lssggzy.lishui.gov.cn/art/2022/6/27/art_1229662157_187899.html"/>
    <hyperlink ref="J883" r:id="rId1139" display="http://lssggzy.lishui.gov.cn/art/2022/6/27/art_1229661852_187886.html"/>
    <hyperlink ref="J884" r:id="rId1140" display="http://lssggzy.lishui.gov.cn/art/2022/6/27/art_1229661812_187949.html"/>
    <hyperlink ref="J885" r:id="rId1141" display="http://lssggzy.lishui.gov.cn/art/2022/6/28/art_1229662056_187815.html"/>
    <hyperlink ref="J886" r:id="rId1142" display="http://lssggzy.lishui.gov.cn/art/2022/6/28/art_1229662124_188383.html"/>
    <hyperlink ref="J887" r:id="rId1143" display="http://lssggzy.lishui.gov.cn/art/2022/6/28/art_1229661956_188478.html"/>
    <hyperlink ref="J888" r:id="rId1144" display="http://lssggzy.lishui.gov.cn/art/2022/6/28/art_1229661812_187957.html"/>
    <hyperlink ref="J889" r:id="rId1145" display="http://lssggzy.lishui.gov.cn/art/2022/6/28/art_1229661956_188479.html"/>
    <hyperlink ref="J890" r:id="rId1146" display="http://lssggzy.lishui.gov.cn/art/2022/6/29/art_1229661812_188583.html"/>
    <hyperlink ref="J891" r:id="rId1147" display="http://lssggzy.lishui.gov.cn/art/2022/6/29/art_1229662124_187868.html"/>
    <hyperlink ref="J892" r:id="rId1148" display="http://lssggzy.lishui.gov.cn/art/2022/6/29/art_1229662124_188380.html"/>
    <hyperlink ref="J893" r:id="rId1149" display="http://lssggzy.lishui.gov.cn/art/2022/6/29/art_1229661812_187964.html"/>
    <hyperlink ref="J894" r:id="rId1150" display="http://lssggzy.lishui.gov.cn/art/2022/6/29/art_1229661989_187975.html"/>
    <hyperlink ref="J895" r:id="rId1151" display="http://lssggzy.lishui.gov.cn/art/2022/6/29/art_1229661923_187614.html"/>
    <hyperlink ref="J896" r:id="rId1152" display="http://lssggzy.lishui.gov.cn/art/2022/6/29/art_1229662190_187712.html"/>
    <hyperlink ref="J897" r:id="rId1153" display="http://lssggzy.lishui.gov.cn/art/2022/6/29/art_1229661812_188584.html"/>
    <hyperlink ref="J898" r:id="rId1154" display="http://lssggzy.lishui.gov.cn/art/2022/6/29/art_1229661812_187970.html"/>
    <hyperlink ref="J899" r:id="rId1155" display="http://lssggzy.lishui.gov.cn/art/2022/6/30/art_1229662089_187741.html"/>
    <hyperlink ref="J900" r:id="rId1156" display="http://lssggzy.lishui.gov.cn/art/2022/6/30/art_1229661812_187978.html"/>
    <hyperlink ref="J901" r:id="rId1157" display="http://lssggzy.lishui.gov.cn/art/2022/6/30/art_1229661956_188480.html"/>
    <hyperlink ref="J902" r:id="rId1158" display="http://lssggzy.lishui.gov.cn/art/2022/6/30/art_1229661852_187893.html"/>
    <hyperlink ref="J903" r:id="rId1159" display="http://lssggzy.lishui.gov.cn/art/2022/6/30/art_1229662157_187907.html"/>
    <hyperlink ref="J904" r:id="rId1160" display="http://lssggzy.lishui.gov.cn/art/2022/7/1/art_1229662089_187760.html"/>
    <hyperlink ref="J905" r:id="rId1161" display="http://lssggzy.lishui.gov.cn/art/2022/7/1/art_1229662124_188391.html"/>
    <hyperlink ref="J906" r:id="rId1162" display="http://lssggzy.lishui.gov.cn/art/2022/7/1/art_1229661956_188481.html"/>
    <hyperlink ref="J907" r:id="rId1163" display="http://lssggzy.lishui.gov.cn/art/2022/7/1/art_1229661812_187985.html"/>
    <hyperlink ref="J908" r:id="rId1164" display="http://lssggzy.lishui.gov.cn/art/2022/7/1/art_1229662124_187876.html"/>
    <hyperlink ref="J909" r:id="rId1165" display="http://lssggzy.lishui.gov.cn/art/2022/7/1/art_1229662089_187751.html"/>
    <hyperlink ref="J910" r:id="rId1166" display="http://lssggzy.lishui.gov.cn/art/2022/7/3/art_1229661956_188482.html"/>
    <hyperlink ref="J911" r:id="rId1167" display="http://lssggzy.lishui.gov.cn/art/2022/7/4/art_1229661852_187901.html"/>
    <hyperlink ref="J912" r:id="rId1168" display="http://lssggzy.lishui.gov.cn/art/2022/7/4/art_1229661812_187991.html"/>
    <hyperlink ref="J913" r:id="rId1169" display="http://lssggzy.lishui.gov.cn/art/2022/7/5/art_1229661989_187983.html"/>
    <hyperlink ref="J914" r:id="rId1170" display="http://lssggzy.lishui.gov.cn/art/2022/7/5/art_1229661852_187908.html"/>
    <hyperlink ref="J915" r:id="rId1171" display="http://lssggzy.lishui.gov.cn/art/2022/7/5/art_1229662157_187914.html"/>
    <hyperlink ref="J916" r:id="rId1172" display="http://lssggzy.lishui.gov.cn/art/2022/7/5/art_1229662089_187769.html"/>
    <hyperlink ref="J917" r:id="rId1173" display="http://lssggzy.lishui.gov.cn/art/2022/7/5/art_1229662190_187722.html"/>
    <hyperlink ref="J918" r:id="rId1174" display="http://lssggzy.lishui.gov.cn/art/2022/7/6/art_1229661989_187999.html"/>
    <hyperlink ref="J919" r:id="rId1175" display="http://lssggzy.lishui.gov.cn/art/2022/7/6/art_1229661989_187990.html"/>
    <hyperlink ref="J920" r:id="rId1176" display="http://lssggzy.lishui.gov.cn/art/2022/7/6/art_1229661812_188579.html"/>
    <hyperlink ref="J921" r:id="rId1177" display="http://lssggzy.lishui.gov.cn/art/2022/7/6/art_1229661812_187998.html"/>
    <hyperlink ref="J922" r:id="rId1178" display="http://lssggzy.lishui.gov.cn/art/2022/7/7/art_1229662089_187777.html"/>
    <hyperlink ref="J923" r:id="rId1179" display="http://lssggzy.lishui.gov.cn/art/2022/7/7/art_1229661956_188483.html"/>
    <hyperlink ref="J924" r:id="rId1180" display="http://lssggzy.lishui.gov.cn/art/2022/7/7/art_1229661812_188574.html"/>
    <hyperlink ref="J925" r:id="rId1181" display="http://lssggzy.lishui.gov.cn/art/2022/7/7/art_1229662056_187824.html"/>
    <hyperlink ref="J926" r:id="rId1182" display="http://lssggzy.lishui.gov.cn/art/2022/7/7/art_1229661812_188004.html"/>
    <hyperlink ref="J927" r:id="rId1183" display="http://lssggzy.lishui.gov.cn/art/2022/7/8/art_1229661923_187620.html"/>
    <hyperlink ref="J928" r:id="rId1184" display="http://lssggzy.lishui.gov.cn/art/2022/7/8/art_1229662089_187786.html"/>
    <hyperlink ref="J929" r:id="rId1185" display="http://lssggzy.lishui.gov.cn/art/2022/7/8/art_1229662124_187884.html"/>
    <hyperlink ref="J930" r:id="rId1186" display="http://lssggzy.lishui.gov.cn/art/2022/7/8/art_1229662124_188382.html"/>
    <hyperlink ref="J931" r:id="rId1187" display="http://lssggzy.lishui.gov.cn/art/2022/7/8/art_1229661956_188484.html"/>
    <hyperlink ref="J932" r:id="rId1188" display="http://lssggzy.lishui.gov.cn/art/2022/7/8/art_1229661812_188011.html"/>
    <hyperlink ref="J933" r:id="rId1189" display="http://lssggzy.lishui.gov.cn/art/2022/7/8/art_1229661812_188024.html"/>
    <hyperlink ref="J934" r:id="rId1190" display="http://lssggzy.lishui.gov.cn/art/2022/7/8/art_1229661812_188018.html"/>
    <hyperlink ref="J935" r:id="rId1191" display="http://lssggzy.lishui.gov.cn/art/2022/7/8/art_1229662056_187834.html"/>
    <hyperlink ref="J936" r:id="rId1192" display="http://lssggzy.lishui.gov.cn/art/2022/7/11/art_1229662157_187921.html"/>
    <hyperlink ref="J937" r:id="rId1193" display="http://lssggzy.lishui.gov.cn/art/2022/7/11/art_1229661852_187915.html"/>
    <hyperlink ref="J938" r:id="rId1194" display="http://lssggzy.lishui.gov.cn/art/2022/7/11/art_1229661812_188029.html"/>
    <hyperlink ref="J939" r:id="rId1195" display="http://lssggzy.lishui.gov.cn/art/2022/7/11/art_1229661956_188485.html"/>
    <hyperlink ref="J940" r:id="rId1196" display="http://lssggzy.lishui.gov.cn/art/2022/7/12/art_1229662190_187731.html"/>
    <hyperlink ref="J941" r:id="rId1197" display="http://lssggzy.lishui.gov.cn/art/2022/7/12/art_1229662089_187795.html"/>
    <hyperlink ref="J942" r:id="rId1198" display="http://lssggzy.lishui.gov.cn/art/2022/7/12/art_1229661956_188486.html"/>
    <hyperlink ref="J943" r:id="rId1199" display="http://lssggzy.lishui.gov.cn/art/2022/7/12/art_1229661956_188487.html"/>
    <hyperlink ref="J944" r:id="rId1200" display="http://lssggzy.lishui.gov.cn/art/2022/7/12/art_1229661812_188570.html"/>
    <hyperlink ref="J945" r:id="rId1201" display="http://lssggzy.lishui.gov.cn/art/2022/7/12/art_1229661989_188006.html"/>
    <hyperlink ref="J946" r:id="rId1202" display="http://lssggzy.lishui.gov.cn/art/2022/7/12/art_1229661812_188035.html"/>
    <hyperlink ref="J947" r:id="rId1203" display="http://lssggzy.lishui.gov.cn/art/2022/7/13/art_1229662124_187892.html"/>
    <hyperlink ref="J948" r:id="rId1204" display="http://lssggzy.lishui.gov.cn/art/2022/7/13/art_1229661956_188488.html"/>
    <hyperlink ref="J949" r:id="rId1205" display="http://lssggzy.lishui.gov.cn/art/2022/7/13/art_1229661852_187932.html"/>
    <hyperlink ref="J950" r:id="rId1206" display="http://lssggzy.lishui.gov.cn/art/2022/7/14/art_1229662056_187843.html"/>
    <hyperlink ref="J951" r:id="rId1207" display="http://lssggzy.lishui.gov.cn/art/2022/7/14/art_1229662124_188388.html"/>
    <hyperlink ref="J952" r:id="rId1208" display="http://lssggzy.lishui.gov.cn/art/2022/7/14/art_1229662190_187740.html"/>
    <hyperlink ref="J953" r:id="rId1209" display="http://lssggzy.lishui.gov.cn/art/2022/7/14/art_1229661812_188045.html"/>
    <hyperlink ref="J954" r:id="rId1210" display="http://lssggzy.lishui.gov.cn/art/2022/7/14/art_1229661812_188039.html"/>
    <hyperlink ref="J955" r:id="rId1211" display="http://lssggzy.lishui.gov.cn/art/2022/7/14/art_1229661852_187940.html"/>
    <hyperlink ref="J956" r:id="rId1212" display="http://lssggzy.lishui.gov.cn/art/2022/7/14/art_1229662056_187852.html"/>
    <hyperlink ref="J957" r:id="rId1213" display="http://lssggzy.lishui.gov.cn/art/2022/7/14/art_1229661812_188572.html"/>
    <hyperlink ref="J958" r:id="rId1214" display="http://lssggzy.lishui.gov.cn/art/2022/7/15/art_1229662124_187900.html"/>
    <hyperlink ref="J959" r:id="rId1215" display="http://lssggzy.lishui.gov.cn/art/2022/7/15/art_1229662124_188378.html"/>
    <hyperlink ref="J960" r:id="rId1216" display="http://lssggzy.lishui.gov.cn/art/2022/7/15/art_1229662190_187749.html"/>
    <hyperlink ref="J961" r:id="rId1217" display="http://lssggzy.lishui.gov.cn/art/2022/7/17/art_1229662157_187927.html"/>
    <hyperlink ref="J962" r:id="rId1218" display="http://lssggzy.lishui.gov.cn/art/2022/7/18/art_1229661852_187948.html"/>
    <hyperlink ref="J963" r:id="rId1219" display="http://lssggzy.lishui.gov.cn/art/2022/7/18/art_1229661852_187956.html"/>
    <hyperlink ref="J964" r:id="rId1220" display="http://lssggzy.lishui.gov.cn/art/2022/7/18/art_1229661956_188489.html"/>
    <hyperlink ref="J965" r:id="rId1221" display="http://lssggzy.lishui.gov.cn/art/2022/7/18/art_1229661812_188051.html"/>
    <hyperlink ref="J966" r:id="rId1222" display="http://lssggzy.lishui.gov.cn/art/2022/7/19/art_1229661812_188055.html"/>
    <hyperlink ref="J967" r:id="rId1223" display="http://lssggzy.lishui.gov.cn/art/2022/7/19/art_1229661812_188060.html"/>
    <hyperlink ref="J968" r:id="rId1224" display="http://lssggzy.lishui.gov.cn/art/2022/7/19/art_1229661812_188571.html"/>
    <hyperlink ref="J969" r:id="rId1225" display="http://lssggzy.lishui.gov.cn/art/2022/7/20/art_1229661989_188013.html"/>
    <hyperlink ref="J970" r:id="rId1226" display="http://lssggzy.lishui.gov.cn/art/2022/7/20/art_1229661956_188490.html"/>
    <hyperlink ref="J971" r:id="rId1227" display="http://lssggzy.lishui.gov.cn/art/2022/7/20/art_1229662124_187909.html"/>
    <hyperlink ref="J972" r:id="rId1228" display="http://lssggzy.lishui.gov.cn/art/2022/7/20/art_1229661812_188566.html"/>
    <hyperlink ref="J973" r:id="rId1229" display="http://lssggzy.lishui.gov.cn/art/2022/7/20/art_1229662157_187935.html"/>
    <hyperlink ref="J974" r:id="rId1230" display="http://lssggzy.lishui.gov.cn/art/2022/7/20/art_1229661812_188065.html"/>
    <hyperlink ref="J975" r:id="rId1231" display="http://lssggzy.lishui.gov.cn/art/2022/7/20/art_1229661812_188576.html"/>
    <hyperlink ref="J976" r:id="rId1232" display="http://lssggzy.lishui.gov.cn/art/2022/7/21/art_1229662124_188379.html"/>
    <hyperlink ref="J977" r:id="rId1233" display="http://lssggzy.lishui.gov.cn/art/2022/7/21/art_1229662124_187924.html"/>
    <hyperlink ref="J978" r:id="rId1234" display="http://lssggzy.lishui.gov.cn/art/2022/7/21/art_1229662124_187916.html"/>
    <hyperlink ref="J979" r:id="rId1235" display="http://lssggzy.lishui.gov.cn/art/2022/7/21/art_1229662124_188381.html"/>
    <hyperlink ref="J980" r:id="rId1236" display="http://lssggzy.lishui.gov.cn/art/2022/7/22/art_1229662124_187931.html"/>
    <hyperlink ref="J981" r:id="rId1237" display="http://lssggzy.lishui.gov.cn/art/2022/7/22/art_1229662190_187759.html"/>
    <hyperlink ref="J982" r:id="rId1238" display="http://lssggzy.lishui.gov.cn/art/2022/7/22/art_1229662190_187768.html"/>
    <hyperlink ref="J983" r:id="rId1239" display="http://lssggzy.lishui.gov.cn/art/2022/7/22/art_1229661956_188491.html"/>
    <hyperlink ref="J984" r:id="rId1240" display="http://lssggzy.lishui.gov.cn/art/2022/7/22/art_1229661812_188577.html"/>
    <hyperlink ref="J985" r:id="rId1241" display="http://lssggzy.lishui.gov.cn/art/2022/7/25/art_1229662124_188374.html"/>
    <hyperlink ref="J986" r:id="rId1242" display="http://lssggzy.lishui.gov.cn/art/2022/7/25/art_1229661989_188019.html"/>
    <hyperlink ref="J987" r:id="rId1243" display="http://lssggzy.lishui.gov.cn/art/2022/7/25/art_1229661956_188492.html"/>
    <hyperlink ref="J988" r:id="rId1244" display="http://lssggzy.lishui.gov.cn/art/2022/7/25/art_1229662157_187945.html"/>
    <hyperlink ref="J989" r:id="rId1245" display="http://lssggzy.lishui.gov.cn/art/2022/7/26/art_1229662157_187952.html"/>
    <hyperlink ref="J990" r:id="rId1246" display="http://lssggzy.lishui.gov.cn/art/2022/7/26/art_1229661812_188564.html"/>
    <hyperlink ref="J991" r:id="rId1247" display="http://lssggzy.lishui.gov.cn/art/2022/7/26/art_1229661812_188068.html"/>
    <hyperlink ref="J992" r:id="rId1248" display="http://lssggzy.lishui.gov.cn/art/2022/7/26/art_1229661812_188073.html"/>
    <hyperlink ref="J993" r:id="rId1249" display="http://lssggzy.lishui.gov.cn/art/2022/7/26/art_1229661812_188078.html"/>
    <hyperlink ref="J994" r:id="rId1250" display="http://lssggzy.lishui.gov.cn/art/2022/7/27/art_1229662190_187787.html"/>
    <hyperlink ref="J995" r:id="rId1251" display="http://lssggzy.lishui.gov.cn/art/2022/7/27/art_1229662190_187778.html"/>
    <hyperlink ref="J996" r:id="rId1252" display="http://lssggzy.lishui.gov.cn/art/2022/7/27/art_1229662124_187939.html"/>
    <hyperlink ref="J997" r:id="rId1253" display="http://lssggzy.lishui.gov.cn/art/2022/7/27/art_1229662124_188367.html"/>
    <hyperlink ref="J998" r:id="rId1254" display="http://lssggzy.lishui.gov.cn/art/2022/7/28/art_1229661956_188493.html"/>
    <hyperlink ref="J999" r:id="rId1255" display="http://lssggzy.lishui.gov.cn/art/2022/7/28/art_1229662124_187947.html"/>
    <hyperlink ref="J1000" r:id="rId1256" display="http://lssggzy.lishui.gov.cn/art/2022/7/28/art_1229662089_187801.html"/>
    <hyperlink ref="J1001" r:id="rId1257" display="http://lssggzy.lishui.gov.cn/art/2022/7/28/art_1229662124_187954.html"/>
    <hyperlink ref="J1002" r:id="rId1258" display="http://lssggzy.lishui.gov.cn/art/2022/7/28/art_1229662124_188369.html"/>
    <hyperlink ref="J1003" r:id="rId1259" display="http://lssggzy.lishui.gov.cn/art/2022/7/28/art_1229662157_187961.html"/>
    <hyperlink ref="J1004" r:id="rId1260" display="http://lssggzy.lishui.gov.cn/art/2022/7/28/art_1229662124_188376.html"/>
    <hyperlink ref="J1005" r:id="rId1261" display="http://lssggzy.lishui.gov.cn/art/2022/7/28/art_1229662190_187796.html"/>
    <hyperlink ref="J1006" r:id="rId1262" display="http://lssggzy.lishui.gov.cn/art/2022/7/28/art_1229661852_187972.html"/>
    <hyperlink ref="J1007" r:id="rId1263" display="http://lssggzy.lishui.gov.cn/art/2022/7/29/art_1229662124_188370.html"/>
    <hyperlink ref="J1008" r:id="rId1264" display="http://lssggzy.lishui.gov.cn/art/2022/7/29/art_1229662124_187963.html"/>
    <hyperlink ref="J1009" r:id="rId1265" display="http://lssggzy.lishui.gov.cn/art/2022/7/29/art_1229661812_188567.html"/>
    <hyperlink ref="J1010" r:id="rId1266" display="http://lssggzy.lishui.gov.cn/art/2022/7/29/art_1229661812_188081.html"/>
    <hyperlink ref="J1011" r:id="rId1267" display="http://lssggzy.lishui.gov.cn/art/2022/7/31/art_1229662124_188365.html"/>
    <hyperlink ref="J1012" r:id="rId1268" display="http://lssggzy.lishui.gov.cn/art/2022/7/31/art_1229662124_187973.html"/>
    <hyperlink ref="J1013" r:id="rId1269" display="http://lssggzy.lishui.gov.cn/art/2022/8/1/art_1229662124_187981.html"/>
    <hyperlink ref="J1014" r:id="rId1270" display="http://lssggzy.lishui.gov.cn/art/2022/8/1/art_1229662124_188366.html"/>
    <hyperlink ref="J1015" r:id="rId1271" display="http://lssggzy.lishui.gov.cn/art/2022/8/1/art_1229662124_188371.html"/>
    <hyperlink ref="J1016" r:id="rId1272" display="http://lssggzy.lishui.gov.cn/art/2022/8/1/art_1229661852_187979.html"/>
    <hyperlink ref="J1017" r:id="rId1273" display="http://lssggzy.lishui.gov.cn/art/2022/8/2/art_1229662124_187989.html"/>
    <hyperlink ref="J1018" r:id="rId1274" display="http://lssggzy.lishui.gov.cn/art/2022/8/2/art_1229662124_188358.html"/>
    <hyperlink ref="J1019" r:id="rId1275" display="http://lssggzy.lishui.gov.cn/art/2022/8/2/art_1229662056_187862.html"/>
    <hyperlink ref="J1020" r:id="rId1276" display="http://lssggzy.lishui.gov.cn/art/2022/8/2/art_1229661812_188573.html"/>
    <hyperlink ref="J1021" r:id="rId1277" display="http://lssggzy.lishui.gov.cn/art/2022/8/3/art_1229662190_187798.html"/>
    <hyperlink ref="J1022" r:id="rId1278" display="http://lssggzy.lishui.gov.cn/art/2022/8/3/art_1229661956_188494.html"/>
    <hyperlink ref="J1023" r:id="rId1279" display="http://lssggzy.lishui.gov.cn/art/2022/8/3/art_1229661852_187987.html"/>
    <hyperlink ref="J1024" r:id="rId1280" display="http://lssggzy.lishui.gov.cn/art/2022/8/3/art_1229662056_187870.html"/>
    <hyperlink ref="J1025" r:id="rId1281" display="http://lssggzy.lishui.gov.cn/art/2022/8/3/art_1229661989_188026.html"/>
    <hyperlink ref="J1026" r:id="rId1282" display="http://lssggzy.lishui.gov.cn/art/2022/8/3/art_1229662124_188386.html"/>
    <hyperlink ref="J1027" r:id="rId1283" display="http://lssggzy.lishui.gov.cn/art/2022/8/3/art_1229662124_188000.html"/>
    <hyperlink ref="J1028" r:id="rId1284" display="http://lssggzy.lishui.gov.cn/art/2022/8/3/art_1229661852_187994.html"/>
    <hyperlink ref="J1029" r:id="rId1285" display="http://lssggzy.lishui.gov.cn/art/2022/8/4/art_1229661812_188086.html"/>
    <hyperlink ref="J1030" r:id="rId1286" display="http://lssggzy.lishui.gov.cn/art/2022/8/4/art_1229661812_188089.html"/>
    <hyperlink ref="J1031" r:id="rId1287" display="http://lssggzy.lishui.gov.cn/art/2022/8/4/art_1229662124_188007.html"/>
    <hyperlink ref="J1032" r:id="rId1288" display="http://lssggzy.lishui.gov.cn/art/2022/8/4/art_1229662124_188359.html"/>
    <hyperlink ref="J1033" r:id="rId1289" display="http://lssggzy.lishui.gov.cn/art/2022/8/5/art_1229662056_187877.html"/>
    <hyperlink ref="J1034" r:id="rId1290" display="http://lssggzy.lishui.gov.cn/art/2022/8/5/art_1229661956_188495.html"/>
    <hyperlink ref="J1035" r:id="rId1291" display="http://lssggzy.lishui.gov.cn/art/2022/8/5/art_1229662124_188014.html"/>
    <hyperlink ref="J1036" r:id="rId1292" display="http://lssggzy.lishui.gov.cn/art/2022/8/5/art_1229661812_188094.html"/>
    <hyperlink ref="J1037" r:id="rId1293" display="http://lssggzy.lishui.gov.cn/art/2022/8/5/art_1229661989_188032.html"/>
    <hyperlink ref="J1038" r:id="rId1294" display="http://lssggzy.lishui.gov.cn/art/2022/8/5/art_1229662124_188360.html"/>
    <hyperlink ref="J1039" r:id="rId1295" display="http://lssggzy.lishui.gov.cn/art/2022/8/8/art_1229661812_188565.html"/>
    <hyperlink ref="J1040" r:id="rId1296" display="http://lssggzy.lishui.gov.cn/art/2022/8/8/art_1229661812_188098.html"/>
    <hyperlink ref="J1041" r:id="rId1297" display="http://lssggzy.lishui.gov.cn/art/2022/8/8/art_1229661852_188001.html"/>
    <hyperlink ref="J1042" r:id="rId1298" display="http://lssggzy.lishui.gov.cn/art/2022/8/9/art_1229661956_188496.html"/>
    <hyperlink ref="J1043" r:id="rId1299" display="http://lssggzy.lishui.gov.cn/art/2022/8/9/art_1229662157_187969.html"/>
    <hyperlink ref="J1044" r:id="rId1300" display="http://lssggzy.lishui.gov.cn/art/2022/8/9/art_1229661812_188102.html"/>
    <hyperlink ref="J1045" r:id="rId1301" display="http://lssggzy.lishui.gov.cn/art/2022/8/9/art_1229662124_188021.html"/>
    <hyperlink ref="J1046" r:id="rId1302" display="http://lssggzy.lishui.gov.cn/art/2022/8/9/art_1229661812_188562.html"/>
    <hyperlink ref="J1047" r:id="rId1303" display="http://lssggzy.lishui.gov.cn/art/2022/8/10/art_1229661956_188497.html"/>
    <hyperlink ref="J1048" r:id="rId1304" display="http://lssggzy.lishui.gov.cn/art/2022/8/10/art_1229662089_187810.html"/>
    <hyperlink ref="J1049" r:id="rId1305" display="http://lssggzy.lishui.gov.cn/art/2022/8/10/art_1229662056_187885.html"/>
    <hyperlink ref="J1050" r:id="rId1306" display="http://lssggzy.lishui.gov.cn/art/2022/8/11/art_1229661812_188110.html"/>
    <hyperlink ref="J1051" r:id="rId1307" display="http://lssggzy.lishui.gov.cn/art/2022/8/11/art_1229661956_188498.html"/>
    <hyperlink ref="J1052" r:id="rId1308" display="http://lssggzy.lishui.gov.cn/art/2022/8/11/art_1229661812_188553.html"/>
    <hyperlink ref="J1053" r:id="rId1309" display="http://lssggzy.lishui.gov.cn/art/2022/8/11/art_1229662056_187895.html"/>
    <hyperlink ref="J1054" r:id="rId1310" display="http://lssggzy.lishui.gov.cn/art/2022/8/11/art_1229661812_188112.html"/>
    <hyperlink ref="J1055" r:id="rId1311" display="http://lssggzy.lishui.gov.cn/art/2022/8/11/art_1229661852_188008.html"/>
    <hyperlink ref="J1056" r:id="rId1312" display="http://lssggzy.lishui.gov.cn/art/2022/8/11/art_1229661812_188560.html"/>
    <hyperlink ref="J1057" r:id="rId1313" display="http://lssggzy.lishui.gov.cn/art/2022/8/11/art_1229661812_188106.html"/>
    <hyperlink ref="J1058" r:id="rId1314" display="http://lssggzy.lishui.gov.cn/art/2022/8/12/art_1229661812_188548.html"/>
    <hyperlink ref="J1059" r:id="rId1315" display="http://lssggzy.lishui.gov.cn/art/2022/8/12/art_1229662056_187903.html"/>
    <hyperlink ref="J1060" r:id="rId1316" display="http://lssggzy.lishui.gov.cn/art/2022/8/12/art_1229661812_188558.html"/>
    <hyperlink ref="J1061" r:id="rId1317" display="http://lssggzy.lishui.gov.cn/art/2022/8/12/art_1229662124_188356.html"/>
    <hyperlink ref="J1062" r:id="rId1318" display="http://lssggzy.lishui.gov.cn/art/2022/8/12/art_1229662124_188034.html"/>
    <hyperlink ref="J1063" r:id="rId1319" display="http://lssggzy.lishui.gov.cn/art/2022/8/12/art_1229662124_188027.html"/>
    <hyperlink ref="J1064" r:id="rId1320" display="http://lssggzy.lishui.gov.cn/art/2022/8/12/art_1229661812_188115.html"/>
    <hyperlink ref="J1065" r:id="rId1321" display="http://lssggzy.lishui.gov.cn/art/2022/8/12/art_1229662124_188364.html"/>
    <hyperlink ref="J1066" r:id="rId1322" display="http://lssggzy.lishui.gov.cn/art/2022/8/12/art_1229661812_188118.html"/>
    <hyperlink ref="J1067" r:id="rId1323" display="http://lssggzy.lishui.gov.cn/art/2022/8/15/art_1229661812_188557.html"/>
    <hyperlink ref="J1068" r:id="rId1324" display="http://lssggzy.lishui.gov.cn/art/2022/8/15/art_1229661852_188022.html"/>
    <hyperlink ref="J1069" r:id="rId1325" display="http://lssggzy.lishui.gov.cn/art/2022/8/15/art_1229661812_188555.html"/>
    <hyperlink ref="J1070" r:id="rId1326" display="http://lssggzy.lishui.gov.cn/art/2022/8/15/art_1229661812_188121.html"/>
    <hyperlink ref="J1071" r:id="rId1327" display="http://lssggzy.lishui.gov.cn/art/2022/8/15/art_1229661852_188015.html"/>
    <hyperlink ref="J1072" r:id="rId1328" display="http://lssggzy.lishui.gov.cn/art/2022/8/16/art_1229661812_188556.html"/>
    <hyperlink ref="J1073" r:id="rId1329" display="http://lssggzy.lishui.gov.cn/art/2022/8/16/art_1229662124_188041.html"/>
    <hyperlink ref="J1074" r:id="rId1330" display="http://lssggzy.lishui.gov.cn/art/2022/8/16/art_1229662124_188354.html"/>
    <hyperlink ref="J1075" r:id="rId1331" display="http://lssggzy.lishui.gov.cn/art/2022/8/16/art_1229661989_188038.html"/>
    <hyperlink ref="J1076" r:id="rId1332" display="http://lssggzy.lishui.gov.cn/art/2022/8/16/art_1229661852_188036.html"/>
    <hyperlink ref="J1077" r:id="rId1333" display="http://lssggzy.lishui.gov.cn/art/2022/8/16/art_1229661852_188042.html"/>
    <hyperlink ref="J1078" r:id="rId1334" display="http://lssggzy.lishui.gov.cn/art/2022/8/16/art_1229662124_188353.html"/>
    <hyperlink ref="J1079" r:id="rId1335" display="http://lssggzy.lishui.gov.cn/art/2022/8/16/art_1229662124_188046.html"/>
    <hyperlink ref="J1080" r:id="rId1336" display="http://lssggzy.lishui.gov.cn/art/2022/8/16/art_1229661956_188500.html"/>
    <hyperlink ref="J1081" r:id="rId1337" display="http://lssggzy.lishui.gov.cn/art/2022/8/16/art_1229662124_188053.html"/>
    <hyperlink ref="J1082" r:id="rId1338" display="http://lssggzy.lishui.gov.cn/art/2022/8/16/art_1229661956_188499.html"/>
    <hyperlink ref="J1083" r:id="rId1339" display="http://lssggzy.lishui.gov.cn/art/2022/8/16/art_1229661812_188447.html"/>
    <hyperlink ref="J1084" r:id="rId1340" display="http://lssggzy.lishui.gov.cn/art/2022/8/16/art_1229661812_188124.html"/>
    <hyperlink ref="J1085" r:id="rId1341" display="http://lssggzy.lishui.gov.cn/art/2022/8/16/art_1229662124_188352.html"/>
    <hyperlink ref="J1086" r:id="rId1342" display="http://lssggzy.lishui.gov.cn/art/2022/8/16/art_1229661852_188030.html"/>
    <hyperlink ref="J1087" r:id="rId1343" display="http://lssggzy.lishui.gov.cn/art/2022/8/17/art_1229662157_187984.html"/>
    <hyperlink ref="J1088" r:id="rId1344" display="http://lssggzy.lishui.gov.cn/art/2022/8/17/art_1229661852_188048.html"/>
    <hyperlink ref="J1089" r:id="rId1345" display="http://lssggzy.lishui.gov.cn/art/2022/8/17/art_1229662056_187911.html"/>
    <hyperlink ref="J1090" r:id="rId1346" display="http://lssggzy.lishui.gov.cn/art/2022/8/17/art_1229662124_188059.html"/>
    <hyperlink ref="J1091" r:id="rId1347" display="http://lssggzy.lishui.gov.cn/art/2022/8/17/art_1229662124_188347.html"/>
    <hyperlink ref="J1092" r:id="rId1348" display="http://lssggzy.lishui.gov.cn/art/2022/8/17/art_1229662157_187976.html"/>
    <hyperlink ref="J1093" r:id="rId1349" display="http://lssggzy.lishui.gov.cn/art/2022/8/18/art_1229662124_188377.html"/>
    <hyperlink ref="J1094" r:id="rId1350" display="http://lssggzy.lishui.gov.cn/art/2022/8/18/art_1229662157_187997.html"/>
    <hyperlink ref="J1095" r:id="rId1351" display="http://lssggzy.lishui.gov.cn/art/2022/8/18/art_1229662157_187992.html"/>
    <hyperlink ref="J1096" r:id="rId1352" display="http://lssggzy.lishui.gov.cn/art/2022/8/18/art_1229662124_188348.html"/>
    <hyperlink ref="J1097" r:id="rId1353" display="http://lssggzy.lishui.gov.cn/art/2022/8/18/art_1229662124_188074.html"/>
    <hyperlink ref="J1098" r:id="rId1354" display="http://lssggzy.lishui.gov.cn/art/2022/8/18/art_1229662124_188063.html"/>
    <hyperlink ref="J1099" r:id="rId1355" display="http://lssggzy.lishui.gov.cn/art/2022/8/18/art_1229662124_188069.html"/>
    <hyperlink ref="J1100" r:id="rId1356" display="http://lssggzy.lishui.gov.cn/art/2022/8/18/art_1229661812_188442.html"/>
    <hyperlink ref="J1101" r:id="rId1357" display="http://lssggzy.lishui.gov.cn/art/2022/8/19/art_1229661956_188501.html"/>
    <hyperlink ref="J1102" r:id="rId1358" display="http://lssggzy.lishui.gov.cn/art/2022/8/19/art_1229662124_188080.html"/>
    <hyperlink ref="J1103" r:id="rId1359" display="http://lssggzy.lishui.gov.cn/art/2022/8/22/art_1229661956_188502.html"/>
    <hyperlink ref="J1104" r:id="rId1360" display="http://lssggzy.lishui.gov.cn/art/2022/8/22/art_1229661812_188441.html"/>
    <hyperlink ref="J1105" r:id="rId1361" display="http://lssggzy.lishui.gov.cn/art/2022/8/22/art_1229662124_188351.html"/>
    <hyperlink ref="J1106" r:id="rId1362" display="http://lssggzy.lishui.gov.cn/art/2022/8/22/art_1229662124_188345.html"/>
    <hyperlink ref="J1107" r:id="rId1363" display="http://lssggzy.lishui.gov.cn/art/2022/8/23/art_1229661923_187632.html"/>
    <hyperlink ref="J1108" r:id="rId1364" display="http://lssggzy.lishui.gov.cn/art/2022/8/23/art_1229661989_188044.html"/>
    <hyperlink ref="J1109" r:id="rId1365" display="http://lssggzy.lishui.gov.cn/art/2022/8/23/art_1229661812_188552.html"/>
    <hyperlink ref="J1110" r:id="rId1366" display="http://lssggzy.lishui.gov.cn/art/2022/8/23/art_1229661812_188133.html"/>
    <hyperlink ref="J1111" r:id="rId1367" display="http://lssggzy.lishui.gov.cn/art/2022/8/23/art_1229661812_188135.html"/>
    <hyperlink ref="J1112" r:id="rId1368" display="http://lssggzy.lishui.gov.cn/art/2022/8/23/art_1229661812_188127.html"/>
    <hyperlink ref="J1113" r:id="rId1369" display="http://lssggzy.lishui.gov.cn/art/2022/8/23/art_1229661812_188130.html"/>
    <hyperlink ref="J1114" r:id="rId1370" display="http://lssggzy.lishui.gov.cn/art/2022/8/23/art_1229661812_188550.html"/>
    <hyperlink ref="J1115" r:id="rId1371" display="http://lssggzy.lishui.gov.cn/art/2022/8/23/art_1229661852_188054.html"/>
    <hyperlink ref="J1116" r:id="rId1372" display="http://lssggzy.lishui.gov.cn/art/2022/8/23/art_1229661956_188503.html"/>
    <hyperlink ref="J1117" r:id="rId1373" display="http://lssggzy.lishui.gov.cn/art/2022/8/23/art_1229661852_188057.html"/>
    <hyperlink ref="J1118" r:id="rId1374" display="http://lssggzy.lishui.gov.cn/art/2022/8/23/art_1229662124_188363.html"/>
    <hyperlink ref="J1119" r:id="rId1375" display="http://lssggzy.lishui.gov.cn/art/2022/8/24/art_1229661812_188141.html"/>
    <hyperlink ref="J1120" r:id="rId1376" display="http://lssggzy.lishui.gov.cn/art/2022/8/24/art_1229661812_188446.html"/>
    <hyperlink ref="J1121" r:id="rId1377" display="http://lssggzy.lishui.gov.cn/art/2022/8/24/art_1229662056_187918.html"/>
    <hyperlink ref="J1122" r:id="rId1378" display="http://lssggzy.lishui.gov.cn/art/2022/8/24/art_1229662124_188343.html"/>
    <hyperlink ref="J1123" r:id="rId1379" display="http://lssggzy.lishui.gov.cn/art/2022/8/24/art_1229662089_187820.html"/>
    <hyperlink ref="J1124" r:id="rId1380" display="http://lssggzy.lishui.gov.cn/art/2022/8/24/art_1229662124_188084.html"/>
    <hyperlink ref="J1125" r:id="rId1381" display="http://lssggzy.lishui.gov.cn/art/2022/8/24/art_1229661812_188138.html"/>
    <hyperlink ref="J1126" r:id="rId1382" display="http://lssggzy.lishui.gov.cn/art/2022/8/25/art_1229662190_187813.html"/>
    <hyperlink ref="J1127" r:id="rId1383" display="http://lssggzy.lishui.gov.cn/art/2022/8/25/art_1229661812_188144.html"/>
    <hyperlink ref="J1128" r:id="rId1384" display="http://lssggzy.lishui.gov.cn/art/2022/8/25/art_1229661812_188147.html"/>
    <hyperlink ref="J1129" r:id="rId1385" display="http://lssggzy.lishui.gov.cn/art/2022/8/25/art_1229662089_187828.html"/>
    <hyperlink ref="J1130" r:id="rId1386" display="http://lssggzy.lishui.gov.cn/art/2022/8/25/art_1229661812_188549.html"/>
    <hyperlink ref="J1131" r:id="rId1387" display="http://lssggzy.lishui.gov.cn/art/2022/8/25/art_1229661812_188150.html"/>
    <hyperlink ref="J1132" r:id="rId1388" display="http://lssggzy.lishui.gov.cn/art/2022/8/25/art_1229661812_188561.html"/>
    <hyperlink ref="J1133" r:id="rId1389" display="http://lssggzy.lishui.gov.cn/art/2022/8/25/art_1229661956_188504.html"/>
    <hyperlink ref="J1134" r:id="rId1390" display="http://lssggzy.lishui.gov.cn/art/2022/8/25/art_1229661812_188153.html"/>
    <hyperlink ref="J1135" r:id="rId1391" display="http://lssggzy.lishui.gov.cn/art/2022/8/26/art_1229662124_188101.html"/>
    <hyperlink ref="J1136" r:id="rId1392" display="http://lssggzy.lishui.gov.cn/art/2022/8/26/art_1229661812_188163.html"/>
    <hyperlink ref="J1137" r:id="rId1393" display="http://lssggzy.lishui.gov.cn/art/2022/8/26/art_1229662124_188333.html"/>
    <hyperlink ref="J1138" r:id="rId1394" display="http://lssggzy.lishui.gov.cn/art/2022/8/26/art_1229662157_188005.html"/>
    <hyperlink ref="J1139" r:id="rId1395" display="http://lssggzy.lishui.gov.cn/art/2022/8/26/art_1229662124_188340.html"/>
    <hyperlink ref="J1140" r:id="rId1396" display="http://lssggzy.lishui.gov.cn/art/2022/8/26/art_1229662124_188090.html"/>
    <hyperlink ref="J1141" r:id="rId1397" display="http://lssggzy.lishui.gov.cn/art/2022/8/26/art_1229662056_187928.html"/>
    <hyperlink ref="J1142" r:id="rId1398" display="http://lssggzy.lishui.gov.cn/art/2022/8/26/art_1229661812_188156.html"/>
    <hyperlink ref="J1143" r:id="rId1399" display="http://lssggzy.lishui.gov.cn/art/2022/8/26/art_1229662124_188334.html"/>
    <hyperlink ref="J1144" r:id="rId1400" display="http://lssggzy.lishui.gov.cn/art/2022/8/26/art_1229662124_188096.html"/>
    <hyperlink ref="J1145" r:id="rId1401" display="http://lssggzy.lishui.gov.cn/art/2022/8/26/art_1229662056_187923.html"/>
    <hyperlink ref="J1146" r:id="rId1402" display="http://lssggzy.lishui.gov.cn/art/2022/8/29/art_1229661852_188062.html"/>
    <hyperlink ref="J1147" r:id="rId1403" display="http://lssggzy.lishui.gov.cn/art/2022/8/29/art_1229662089_187836.html"/>
    <hyperlink ref="J1148" r:id="rId1404" display="http://lssggzy.lishui.gov.cn/art/2022/8/29/art_1229661812_188167.html"/>
    <hyperlink ref="J1149" r:id="rId1405" display="http://lssggzy.lishui.gov.cn/art/2022/8/29/art_1229661956_188505.html"/>
    <hyperlink ref="J1150" r:id="rId1406" display="http://lssggzy.lishui.gov.cn/art/2022/8/29/art_1229661812_188554.html"/>
    <hyperlink ref="J1151" r:id="rId1407" display="http://lssggzy.lishui.gov.cn/art/2022/8/29/art_1229661812_188166.html"/>
    <hyperlink ref="J1152" r:id="rId1408" display="http://lssggzy.lishui.gov.cn/art/2022/8/30/art_1229662124_188342.html"/>
    <hyperlink ref="J1153" r:id="rId1409" display="http://lssggzy.lishui.gov.cn/art/2022/8/30/art_1229662124_188362.html"/>
    <hyperlink ref="J1154" r:id="rId1410" display="http://lssggzy.lishui.gov.cn/art/2022/8/30/art_1229662124_188109.html"/>
    <hyperlink ref="J1155" r:id="rId1411" display="http://lssggzy.lishui.gov.cn/art/2022/8/30/art_1229662124_188105.html"/>
    <hyperlink ref="J1156" r:id="rId1412" display="http://lssggzy.lishui.gov.cn/art/2022/8/30/art_1229661812_188170.html"/>
    <hyperlink ref="J1157" r:id="rId1413" display="http://lssggzy.lishui.gov.cn/art/2022/8/30/art_1229661956_188506.html"/>
    <hyperlink ref="J1158" r:id="rId1414" display="http://lssggzy.lishui.gov.cn/art/2022/8/30/art_1229662157_188012.html"/>
    <hyperlink ref="J1159" r:id="rId1415" display="http://lssggzy.lishui.gov.cn/art/2022/8/30/art_1229661812_188432.html"/>
    <hyperlink ref="J1160" r:id="rId1416" display="http://lssggzy.lishui.gov.cn/art/2022/8/31/art_1229661812_188179.html"/>
    <hyperlink ref="J1161" r:id="rId1417" display="http://lssggzy.lishui.gov.cn/art/2022/8/31/art_1229661812_188433.html"/>
    <hyperlink ref="J1162" r:id="rId1418" display="http://lssggzy.lishui.gov.cn/art/2022/8/31/art_1229662124_188341.html"/>
    <hyperlink ref="J1163" r:id="rId1419" display="http://lssggzy.lishui.gov.cn/art/2022/8/31/art_1229662056_187938.html"/>
    <hyperlink ref="J1164" r:id="rId1420" display="http://lssggzy.lishui.gov.cn/art/2022/8/31/art_1229661812_188563.html"/>
    <hyperlink ref="J1165" r:id="rId1421" display="http://lssggzy.lishui.gov.cn/art/2022/8/31/art_1229661812_188173.html"/>
    <hyperlink ref="J1166" r:id="rId1422" display="http://lssggzy.lishui.gov.cn/art/2022/8/31/art_1229662124_188113.html"/>
    <hyperlink ref="J1167" r:id="rId1423" display="http://lssggzy.lishui.gov.cn/art/2022/8/31/art_1229661956_188508.html"/>
    <hyperlink ref="J1168" r:id="rId1424" display="http://lssggzy.lishui.gov.cn/art/2022/8/31/art_1229662056_187946.html"/>
    <hyperlink ref="J1169" r:id="rId1425" display="http://lssggzy.lishui.gov.cn/art/2022/8/31/art_1229661956_188507.html"/>
    <hyperlink ref="J1170" r:id="rId1426" display="http://lssggzy.lishui.gov.cn/art/2022/8/31/art_1229661812_188436.html"/>
    <hyperlink ref="J1171" r:id="rId1427" display="http://lssggzy.lishui.gov.cn/art/2022/8/31/art_1229662190_187821.html"/>
    <hyperlink ref="J1172" r:id="rId1428" display="http://lssggzy.lishui.gov.cn/art/2022/8/31/art_1229661812_188176.html"/>
    <hyperlink ref="J1173" r:id="rId1429" display="http://lssggzy.lishui.gov.cn/art/2022/9/1/art_1229662157_188020.html"/>
    <hyperlink ref="J1174" r:id="rId1430" display="http://lssggzy.lishui.gov.cn/art/2022/9/2/art_1229661989_188050.html"/>
    <hyperlink ref="J1175" r:id="rId1431" display="http://lssggzy.lishui.gov.cn/art/2022/9/2/art_1229661852_188067.html"/>
    <hyperlink ref="J1176" r:id="rId1432" display="http://lssggzy.lishui.gov.cn/art/2022/9/2/art_1229661852_188072.html"/>
    <hyperlink ref="J1177" r:id="rId1433" display="http://lssggzy.lishui.gov.cn/art/2022/9/2/art_1229661812_188181.html"/>
    <hyperlink ref="J1178" r:id="rId1434" display="http://lssggzy.lishui.gov.cn/art/2022/9/2/art_1229661812_188430.html"/>
    <hyperlink ref="J1179" r:id="rId1435" display="http://lssggzy.lishui.gov.cn/art/2022/9/2/art_1229662124_188349.html"/>
    <hyperlink ref="J1180" r:id="rId1436" display="http://lssggzy.lishui.gov.cn/art/2022/9/2/art_1229662124_188116.html"/>
    <hyperlink ref="J1181" r:id="rId1437" display="http://lssggzy.lishui.gov.cn/art/2022/9/5/art_1229661956_188510.html"/>
    <hyperlink ref="J1182" r:id="rId1438" display="http://lssggzy.lishui.gov.cn/art/2022/9/5/art_1229661956_188509.html"/>
    <hyperlink ref="J1183" r:id="rId1439" display="http://lssggzy.lishui.gov.cn/art/2022/9/5/art_1229661812_188184.html"/>
    <hyperlink ref="J1184" r:id="rId1440" display="http://lssggzy.lishui.gov.cn/art/2022/9/5/art_1229661812_188434.html"/>
    <hyperlink ref="J1185" r:id="rId1441" display="http://lssggzy.lishui.gov.cn/art/2022/9/5/art_1229662124_188357.html"/>
    <hyperlink ref="J1186" r:id="rId1442" display="http://lssggzy.lishui.gov.cn/art/2022/9/5/art_1229662124_188120.html"/>
    <hyperlink ref="J1187" r:id="rId1443" display="http://lssggzy.lishui.gov.cn/art/2022/9/5/art_1229661812_188186.html"/>
    <hyperlink ref="J1188" r:id="rId1444" display="http://lssggzy.lishui.gov.cn/art/2022/9/6/art_1229661812_188470.html"/>
    <hyperlink ref="J1189" r:id="rId1445" display="http://lssggzy.lishui.gov.cn/art/2022/9/6/art_1229662124_188123.html"/>
    <hyperlink ref="J1190" r:id="rId1446" display="http://lssggzy.lishui.gov.cn/art/2022/9/6/art_1229662124_188339.html"/>
    <hyperlink ref="J1191" r:id="rId1447" display="http://lssggzy.lishui.gov.cn/art/2022/9/6/art_1229661812_188427.html"/>
    <hyperlink ref="J1192" r:id="rId1448" display="http://lssggzy.lishui.gov.cn/art/2022/9/6/art_1229661812_188189.html"/>
    <hyperlink ref="J1193" r:id="rId1449" display="http://lssggzy.lishui.gov.cn/art/2022/9/7/art_1229661956_188512.html"/>
    <hyperlink ref="J1194" r:id="rId1450" display="http://lssggzy.lishui.gov.cn/art/2022/9/7/art_1229662056_187953.html"/>
    <hyperlink ref="J1195" r:id="rId1451" display="http://lssggzy.lishui.gov.cn/art/2022/9/7/art_1229661852_188077.html"/>
    <hyperlink ref="J1196" r:id="rId1452" display="http://lssggzy.lishui.gov.cn/art/2022/9/7/art_1229662190_187830.html"/>
    <hyperlink ref="J1197" r:id="rId1453" display="http://lssggzy.lishui.gov.cn/art/2022/9/7/art_1229662089_187846.html"/>
    <hyperlink ref="J1198" r:id="rId1454" display="http://lssggzy.lishui.gov.cn/art/2022/9/8/art_1229661852_188087.html"/>
    <hyperlink ref="J1199" r:id="rId1455" display="http://lssggzy.lishui.gov.cn/art/2022/9/8/art_1229662190_187838.html"/>
    <hyperlink ref="J1200" r:id="rId1456" display="http://lssggzy.lishui.gov.cn/art/2022/9/8/art_1229662124_188126.html"/>
    <hyperlink ref="J1201" r:id="rId1457" display="http://lssggzy.lishui.gov.cn/art/2022/9/8/art_1229661812_188423.html"/>
    <hyperlink ref="J1202" r:id="rId1458" display="http://lssggzy.lishui.gov.cn/art/2022/9/8/art_1229661812_188193.html"/>
    <hyperlink ref="J1203" r:id="rId1459" display="http://lssggzy.lishui.gov.cn/art/2022/9/8/art_1229661956_188513.html"/>
    <hyperlink ref="J1204" r:id="rId1460" display="http://lssggzy.lishui.gov.cn/art/2022/9/8/art_1229661852_188082.html"/>
    <hyperlink ref="J1205" r:id="rId1461" display="http://lssggzy.lishui.gov.cn/art/2022/9/9/art_1229662124_188332.html"/>
    <hyperlink ref="J1206" r:id="rId1462" display="http://lssggzy.lishui.gov.cn/art/2022/9/9/art_1229661812_188197.html"/>
    <hyperlink ref="J1207" r:id="rId1463" display="http://lssggzy.lishui.gov.cn/art/2022/9/9/art_1229661812_188200.html"/>
    <hyperlink ref="J1208" r:id="rId1464" display="http://lssggzy.lishui.gov.cn/art/2022/9/9/art_1229661956_188515.html"/>
    <hyperlink ref="J1209" r:id="rId1465" display="http://lssggzy.lishui.gov.cn/art/2022/9/9/art_1229662124_188129.html"/>
    <hyperlink ref="J1210" r:id="rId1466" display="http://lssggzy.lishui.gov.cn/art/2022/9/9/art_1229661812_188438.html"/>
    <hyperlink ref="J1211" r:id="rId1467" display="http://lssggzy.lishui.gov.cn/art/2022/9/9/art_1229662056_187960.html"/>
    <hyperlink ref="J1212" r:id="rId1468" display="http://lssggzy.lishui.gov.cn/art/2022/9/9/art_1229661812_188422.html"/>
    <hyperlink ref="J1213" r:id="rId1469" display="http://lssggzy.lishui.gov.cn/art/2022/9/9/art_1229662190_187849.html"/>
    <hyperlink ref="J1214" r:id="rId1470" display="http://lssggzy.lishui.gov.cn/art/2022/9/9/art_1229661956_188514.html"/>
    <hyperlink ref="J1215" r:id="rId1471" display="http://lssggzy.lishui.gov.cn/art/2022/9/9/art_1229662190_187857.html"/>
    <hyperlink ref="J1216" r:id="rId1472" display="http://lssggzy.lishui.gov.cn/art/2022/9/10/art_1229661923_187651.html"/>
    <hyperlink ref="J1217" r:id="rId1473" display="http://lssggzy.lishui.gov.cn/art/2022/9/13/art_1229661812_188203.html"/>
    <hyperlink ref="J1218" r:id="rId1474" display="http://lssggzy.lishui.gov.cn/art/2022/9/13/art_1229661923_187657.html"/>
    <hyperlink ref="J1219" r:id="rId1475" display="http://lssggzy.lishui.gov.cn/art/2022/9/13/art_1229661852_188091.html"/>
    <hyperlink ref="J1220" r:id="rId1476" display="http://lssggzy.lishui.gov.cn/art/2022/9/13/art_1229661812_188426.html"/>
    <hyperlink ref="J1221" r:id="rId1477" display="http://lssggzy.lishui.gov.cn/art/2022/9/13/art_1229662124_188355.html"/>
    <hyperlink ref="J1222" r:id="rId1478" display="http://lssggzy.lishui.gov.cn/art/2022/9/13/art_1229662124_188132.html"/>
    <hyperlink ref="J1223" r:id="rId1479" display="http://lssggzy.lishui.gov.cn/art/2022/9/13/art_1229661956_188516.html"/>
    <hyperlink ref="J1224" r:id="rId1480" display="http://lssggzy.lishui.gov.cn/art/2022/9/13/art_1229661956_188517.html"/>
    <hyperlink ref="J1225" r:id="rId1481" display="http://lssggzy.lishui.gov.cn/art/2022/9/14/art_1229661852_188095.html"/>
    <hyperlink ref="J1226" r:id="rId1482" display="http://lssggzy.lishui.gov.cn/art/2022/9/14/art_1229662056_187968.html"/>
    <hyperlink ref="J1227" r:id="rId1483" display="http://lssggzy.lishui.gov.cn/art/2022/9/14/art_1229662124_188344.html"/>
    <hyperlink ref="J1228" r:id="rId1484" display="http://lssggzy.lishui.gov.cn/art/2022/9/14/art_1229662190_187865.html"/>
    <hyperlink ref="J1229" r:id="rId1485" display="http://lssggzy.lishui.gov.cn/art/2022/9/14/art_1229661956_188518.html"/>
    <hyperlink ref="J1230" r:id="rId1486" display="http://lssggzy.lishui.gov.cn/art/2022/9/15/art_1229661812_188421.html"/>
    <hyperlink ref="J1231" r:id="rId1487" display="http://lssggzy.lishui.gov.cn/art/2022/9/15/art_1229661812_188206.html"/>
    <hyperlink ref="J1232" r:id="rId1488" display="http://lssggzy.lishui.gov.cn/art/2022/9/15/art_1229661812_188428.html"/>
    <hyperlink ref="J1233" r:id="rId1489" display="http://lssggzy.lishui.gov.cn/art/2022/9/15/art_1229661956_188519.html"/>
    <hyperlink ref="J1234" r:id="rId1490" display="http://lssggzy.lishui.gov.cn/art/2022/9/15/art_1229662124_188136.html"/>
    <hyperlink ref="J1235" r:id="rId1491" display="http://lssggzy.lishui.gov.cn/art/2022/9/15/art_1229661989_188056.html"/>
    <hyperlink ref="J1236" r:id="rId1492" display="http://lssggzy.lishui.gov.cn/art/2022/9/15/art_1229662190_187873.html"/>
    <hyperlink ref="J1237" r:id="rId1493" display="http://lssggzy.lishui.gov.cn/art/2022/9/16/art_1229661923_187669.html"/>
    <hyperlink ref="J1238" r:id="rId1494" display="http://lssggzy.lishui.gov.cn/art/2022/9/16/art_1229661812_188546.html"/>
    <hyperlink ref="J1239" r:id="rId1495" display="http://lssggzy.lishui.gov.cn/art/2022/9/16/art_1229662124_188329.html"/>
    <hyperlink ref="J1240" r:id="rId1496" display="http://lssggzy.lishui.gov.cn/art/2022/9/17/art_1229662124_188326.html"/>
    <hyperlink ref="J1241" r:id="rId1497" display="http://lssggzy.lishui.gov.cn/art/2022/9/17/art_1229662124_188139.html"/>
    <hyperlink ref="J1242" r:id="rId1498" display="http://lssggzy.lishui.gov.cn/art/2022/9/19/art_1229661812_188209.html"/>
    <hyperlink ref="J1243" r:id="rId1499" display="http://lssggzy.lishui.gov.cn/art/2022/9/19/art_1229661923_187674.html"/>
    <hyperlink ref="J1244" r:id="rId1500" display="http://lssggzy.lishui.gov.cn/art/2022/9/19/art_1229661812_188212.html"/>
    <hyperlink ref="J1245" r:id="rId1501" display="http://lssggzy.lishui.gov.cn/art/2022/9/19/art_1229661956_188521.html"/>
    <hyperlink ref="J1246" r:id="rId1502" display="http://lssggzy.lishui.gov.cn/art/2022/9/19/art_1229661812_188412.html"/>
    <hyperlink ref="J1247" r:id="rId1503" display="http://lssggzy.lishui.gov.cn/art/2022/9/19/art_1229661812_188218.html"/>
    <hyperlink ref="J1248" r:id="rId1504" display="http://lssggzy.lishui.gov.cn/art/2022/9/19/art_1229661812_188215.html"/>
    <hyperlink ref="J1249" r:id="rId1505" display="http://lssggzy.lishui.gov.cn/art/2022/9/20/art_1229661923_187686.html"/>
    <hyperlink ref="J1250" r:id="rId1506" display="http://lssggzy.lishui.gov.cn/art/2022/9/20/art_1229661923_187680.html"/>
    <hyperlink ref="J1251" r:id="rId1507" display="http://lssggzy.lishui.gov.cn/art/2022/9/20/art_1229661956_188522.html"/>
    <hyperlink ref="J1252" r:id="rId1508" display="http://lssggzy.lishui.gov.cn/art/2022/9/20/art_1229662089_187855.html"/>
    <hyperlink ref="J1253" r:id="rId1509" display="http://lssggzy.lishui.gov.cn/art/2022/9/20/art_1229662190_187882.html"/>
    <hyperlink ref="J1254" r:id="rId1510" display="http://lssggzy.lishui.gov.cn/art/2022/9/20/art_1229662190_187890.html"/>
    <hyperlink ref="J1255" r:id="rId1511" display="http://lssggzy.lishui.gov.cn/art/2022/9/21/art_1229661923_187703.html"/>
    <hyperlink ref="J1256" r:id="rId1512" display="http://lssggzy.lishui.gov.cn/art/2022/9/21/art_1229661812_188424.html"/>
    <hyperlink ref="J1257" r:id="rId1513" display="http://lssggzy.lishui.gov.cn/art/2022/9/21/art_1229662124_188143.html"/>
    <hyperlink ref="J1258" r:id="rId1514" display="http://lssggzy.lishui.gov.cn/art/2022/9/21/art_1229661923_187694.html"/>
    <hyperlink ref="J1259" r:id="rId1515" display="http://lssggzy.lishui.gov.cn/art/2022/9/21/art_1229662124_188325.html"/>
    <hyperlink ref="J1260" r:id="rId1516" display="http://lssggzy.lishui.gov.cn/art/2022/9/22/art_1229661812_188406.html"/>
    <hyperlink ref="J1261" r:id="rId1517" display="http://lssggzy.lishui.gov.cn/art/2022/9/22/art_1229661852_188099.html"/>
    <hyperlink ref="J1262" r:id="rId1518" display="http://lssggzy.lishui.gov.cn/art/2022/9/23/art_1229661812_188219.html"/>
    <hyperlink ref="J1263" r:id="rId1519" display="http://lssggzy.lishui.gov.cn/art/2022/9/23/art_1229662124_188146.html"/>
    <hyperlink ref="J1264" r:id="rId1520" display="http://lssggzy.lishui.gov.cn/art/2022/9/23/art_1229662124_188152.html"/>
    <hyperlink ref="J1265" r:id="rId1521" display="http://lssggzy.lishui.gov.cn/art/2022/9/23/art_1229662124_188306.html"/>
    <hyperlink ref="J1266" r:id="rId1522" display="http://lssggzy.lishui.gov.cn/art/2022/9/23/art_1229662124_188149.html"/>
    <hyperlink ref="J1267" r:id="rId1523" display="http://lssggzy.lishui.gov.cn/art/2022/9/25/art_1229661989_188061.html"/>
    <hyperlink ref="J1268" r:id="rId1524" display="http://lssggzy.lishui.gov.cn/art/2022/9/25/art_1229661812_188580.html"/>
    <hyperlink ref="J1269" r:id="rId1525" display="http://lssggzy.lishui.gov.cn/art/2022/9/26/art_1229662124_188330.html"/>
    <hyperlink ref="J1270" r:id="rId1526" display="http://lssggzy.lishui.gov.cn/art/2022/9/26/art_1229661956_188523.html"/>
    <hyperlink ref="J1271" r:id="rId1527" display="http://lssggzy.lishui.gov.cn/art/2022/9/26/art_1229662190_187898.html"/>
    <hyperlink ref="J1272" r:id="rId1528" display="http://lssggzy.lishui.gov.cn/art/2022/9/26/art_1229661812_188225.html"/>
    <hyperlink ref="J1273" r:id="rId1529" display="http://lssggzy.lishui.gov.cn/art/2022/9/26/art_1229661812_188221.html"/>
    <hyperlink ref="J1274" r:id="rId1530" display="http://lssggzy.lishui.gov.cn/art/2022/9/26/art_1229662124_188318.html"/>
    <hyperlink ref="J1275" r:id="rId1531" display="http://lssggzy.lishui.gov.cn/art/2022/9/26/art_1229662124_188155.html"/>
    <hyperlink ref="J1276" r:id="rId1532" display="http://lssggzy.lishui.gov.cn/art/2022/9/26/art_1229662124_188319.html"/>
    <hyperlink ref="J1277" r:id="rId1533" display="http://lssggzy.lishui.gov.cn/art/2022/9/26/art_1229661812_188405.html"/>
    <hyperlink ref="J1278" r:id="rId1534" display="http://lssggzy.lishui.gov.cn/art/2022/9/26/art_1229661956_188524.html"/>
    <hyperlink ref="J1279" r:id="rId1535" display="http://lssggzy.lishui.gov.cn/art/2022/9/26/art_1229661812_188223.html"/>
    <hyperlink ref="J1280" r:id="rId1536" display="http://lssggzy.lishui.gov.cn/art/2022/9/26/art_1229661852_188103.html"/>
    <hyperlink ref="J1281" r:id="rId1537" display="http://lssggzy.lishui.gov.cn/art/2022/9/27/art_1229661812_188520.html"/>
    <hyperlink ref="J1282" r:id="rId1538" display="http://lssggzy.lishui.gov.cn/art/2022/9/27/art_1229661812_188229.html"/>
    <hyperlink ref="J1283" r:id="rId1539" display="http://lssggzy.lishui.gov.cn/art/2022/9/27/art_1229661812_188410.html"/>
    <hyperlink ref="J1284" r:id="rId1540" display="http://lssggzy.lishui.gov.cn/art/2022/9/27/art_1229661923_187713.html"/>
    <hyperlink ref="J1285" r:id="rId1541" display="http://lssggzy.lishui.gov.cn/art/2022/9/27/art_1229662124_188158.html"/>
    <hyperlink ref="J1286" r:id="rId1542" display="http://lssggzy.lishui.gov.cn/art/2022/9/27/art_1229661956_188525.html"/>
    <hyperlink ref="J1287" r:id="rId1543" display="http://lssggzy.lishui.gov.cn/art/2022/9/27/art_1229661812_188227.html"/>
    <hyperlink ref="J1288" r:id="rId1544" display="http://lssggzy.lishui.gov.cn/art/2022/9/27/art_1229661852_188107.html"/>
    <hyperlink ref="J1289" r:id="rId1545" display="http://lssggzy.lishui.gov.cn/art/2022/9/27/art_1229662157_188028.html"/>
    <hyperlink ref="J1290" r:id="rId1546" display="http://lssggzy.lishui.gov.cn/art/2022/9/27/art_1229662124_188322.html"/>
    <hyperlink ref="J1291" r:id="rId1547" display="http://lssggzy.lishui.gov.cn/art/2022/9/28/art_1229661812_188231.html"/>
    <hyperlink ref="J1292" r:id="rId1548" display="http://lssggzy.lishui.gov.cn/art/2022/9/28/art_1229661812_188420.html"/>
    <hyperlink ref="J1293" r:id="rId1549" display="http://lssggzy.lishui.gov.cn/art/2022/9/28/art_1229662157_188033.html"/>
    <hyperlink ref="J1294" r:id="rId1550" display="http://lssggzy.lishui.gov.cn/art/2022/9/28/art_1229662190_187906.html"/>
    <hyperlink ref="J1295" r:id="rId1551" display="http://lssggzy.lishui.gov.cn/art/2022/9/28/art_1229661812_188409.html"/>
    <hyperlink ref="J1296" r:id="rId1552" display="http://lssggzy.lishui.gov.cn/art/2022/9/28/art_1229662124_188314.html"/>
    <hyperlink ref="J1297" r:id="rId1553" display="http://lssggzy.lishui.gov.cn/art/2022/9/28/art_1229661812_188232.html"/>
    <hyperlink ref="J1298" r:id="rId1554" display="http://lssggzy.lishui.gov.cn/art/2022/9/28/art_1229662124_188160.html"/>
    <hyperlink ref="J1299" r:id="rId1555" display="http://lssggzy.lishui.gov.cn/art/2022/9/28/art_1229661956_188526.html"/>
    <hyperlink ref="J1300" r:id="rId1556" display="http://lssggzy.lishui.gov.cn/art/2022/9/29/art_1229661812_188411.html"/>
    <hyperlink ref="J1301" r:id="rId1557" display="http://lssggzy.lishui.gov.cn/art/2022/9/29/art_1229662124_188162.html"/>
    <hyperlink ref="J1302" r:id="rId1558" display="http://lssggzy.lishui.gov.cn/art/2022/9/29/art_1229661812_188545.html"/>
    <hyperlink ref="J1303" r:id="rId1559" display="http://lssggzy.lishui.gov.cn/art/2022/9/29/art_1229662124_188324.html"/>
    <hyperlink ref="J1304" r:id="rId1560" display="http://lssggzy.lishui.gov.cn/art/2022/9/29/art_1229662157_188040.html"/>
    <hyperlink ref="J1305" r:id="rId1561" display="http://lssggzy.lishui.gov.cn/art/2022/9/29/art_1229661852_188111.html"/>
    <hyperlink ref="J1306" r:id="rId1562" display="http://lssggzy.lishui.gov.cn/art/2022/9/29/art_1229661989_188066.html"/>
    <hyperlink ref="J1307" r:id="rId1563" display="http://lssggzy.lishui.gov.cn/art/2022/9/29/art_1229661812_188234.html"/>
    <hyperlink ref="J1308" r:id="rId1564" display="http://lssggzy.lishui.gov.cn/art/2022/9/29/art_1229661812_188236.html"/>
    <hyperlink ref="J1309" r:id="rId1565" display="http://lssggzy.lishui.gov.cn/art/2022/9/29/art_1229661956_188527.html"/>
    <hyperlink ref="J1310" r:id="rId1566" display="http://lssggzy.lishui.gov.cn/art/2022/9/29/art_1229662089_187864.html"/>
    <hyperlink ref="J1311" r:id="rId1567" display="http://lssggzy.lishui.gov.cn/art/2022/9/30/art_1229662157_188047.html"/>
    <hyperlink ref="J1312" r:id="rId1568" display="http://lssggzy.lishui.gov.cn/art/2022/9/30/art_1229661923_187721.html"/>
    <hyperlink ref="J1313" r:id="rId1569" display="http://lssggzy.lishui.gov.cn/art/2022/9/30/art_1229661812_188238.html"/>
    <hyperlink ref="J1314" r:id="rId1570" display="http://lssggzy.lishui.gov.cn/art/2022/9/30/art_1229662056_187977.html"/>
    <hyperlink ref="J1315" r:id="rId1571" display="http://lssggzy.lishui.gov.cn/art/2022/9/30/art_1229661852_188114.html"/>
    <hyperlink ref="J1316" r:id="rId1572" display="http://lssggzy.lishui.gov.cn/art/2022/9/30/art_1229662124_188165.html"/>
    <hyperlink ref="J1317" r:id="rId1573" display="http://lssggzy.lishui.gov.cn/art/2022/10/7/art_1229662157_188052.html"/>
    <hyperlink ref="J1318" r:id="rId1574" display="http://lssggzy.lishui.gov.cn/art/2022/10/8/art_1229661812_188415.html"/>
    <hyperlink ref="J1319" r:id="rId1575" display="http://lssggzy.lishui.gov.cn/art/2022/10/8/art_1229661812_188239.html"/>
    <hyperlink ref="J1320" r:id="rId1576" display="http://lssggzy.lishui.gov.cn/art/2022/10/8/art_1229661812_188414.html"/>
    <hyperlink ref="J1321" r:id="rId1577" display="http://lssggzy.lishui.gov.cn/art/2022/10/8/art_1229661812_188429.html"/>
    <hyperlink ref="J1322" r:id="rId1578" display="http://lssggzy.lishui.gov.cn/art/2022/10/8/art_1229662190_187913.html"/>
    <hyperlink ref="J1323" r:id="rId1579" display="http://lssggzy.lishui.gov.cn/art/2022/10/8/art_1229661989_188071.html"/>
    <hyperlink ref="J1324" r:id="rId1580" display="http://lssggzy.lishui.gov.cn/art/2022/10/8/art_1229662124_188320.html"/>
    <hyperlink ref="J1325" r:id="rId1581" display="http://lssggzy.lishui.gov.cn/art/2022/10/8/art_1229661812_188240.html"/>
    <hyperlink ref="J1326" r:id="rId1582" display="http://lssggzy.lishui.gov.cn/art/2022/10/9/art_1229662124_188168.html"/>
    <hyperlink ref="J1327" r:id="rId1583" display="http://lssggzy.lishui.gov.cn/art/2022/10/9/art_1229662157_188058.html"/>
    <hyperlink ref="J1328" r:id="rId1584" display="http://lssggzy.lishui.gov.cn/art/2022/10/9/art_1229662124_188315.html"/>
    <hyperlink ref="J1329" r:id="rId1585" display="http://lssggzy.lishui.gov.cn/art/2022/10/9/art_1229661923_187730.html"/>
    <hyperlink ref="J1330" r:id="rId1586" display="http://lssggzy.lishui.gov.cn/art/2022/10/9/art_1229661852_188117.html"/>
    <hyperlink ref="J1331" r:id="rId1587" display="http://lssggzy.lishui.gov.cn/art/2022/10/9/art_1229661956_188528.html"/>
    <hyperlink ref="J1332" r:id="rId1588" display="http://lssggzy.lishui.gov.cn/art/2022/10/9/art_1229662124_188171.html"/>
    <hyperlink ref="J1333" r:id="rId1589" display="http://lssggzy.lishui.gov.cn/art/2022/10/9/art_1229661812_188399.html"/>
    <hyperlink ref="J1334" r:id="rId1590" display="http://lssggzy.lishui.gov.cn/art/2022/10/9/art_1229661812_188241.html"/>
    <hyperlink ref="J1335" r:id="rId1591" display="http://lssggzy.lishui.gov.cn/art/2022/10/10/art_1229661852_188122.html"/>
    <hyperlink ref="J1336" r:id="rId1592" display="http://lssggzy.lishui.gov.cn/art/2022/10/10/art_1229661923_187739.html"/>
    <hyperlink ref="J1337" r:id="rId1593" display="http://lssggzy.lishui.gov.cn/art/2022/10/10/art_1229662157_188064.html"/>
    <hyperlink ref="J1338" r:id="rId1594" display="http://lssggzy.lishui.gov.cn/art/2022/10/10/art_1229662190_187920.html"/>
    <hyperlink ref="J1339" r:id="rId1595" display="http://lssggzy.lishui.gov.cn/art/2022/10/10/art_1229661812_188242.html"/>
    <hyperlink ref="J1340" r:id="rId1596" display="http://lssggzy.lishui.gov.cn/art/2022/10/10/art_1229661852_188119.html"/>
    <hyperlink ref="J1341" r:id="rId1597" display="http://lssggzy.lishui.gov.cn/art/2022/10/11/art_1229661812_188245.html"/>
    <hyperlink ref="J1342" r:id="rId1598" display="http://lssggzy.lishui.gov.cn/art/2022/10/11/art_1229661956_188529.html"/>
    <hyperlink ref="J1343" r:id="rId1599" display="http://lssggzy.lishui.gov.cn/art/2022/10/11/art_1229661812_188401.html"/>
    <hyperlink ref="J1344" r:id="rId1600" display="http://lssggzy.lishui.gov.cn/art/2022/10/11/art_1229661812_188243.html"/>
    <hyperlink ref="J1345" r:id="rId1601" display="http://lssggzy.lishui.gov.cn/art/2022/10/11/art_1229662124_188174.html"/>
    <hyperlink ref="J1346" r:id="rId1602" display="http://lssggzy.lishui.gov.cn/art/2022/10/11/art_1229661852_188125.html"/>
    <hyperlink ref="J1347" r:id="rId1603" display="http://lssggzy.lishui.gov.cn/art/2022/10/11/art_1229661956_188530.html"/>
    <hyperlink ref="J1348" r:id="rId1604" display="http://lssggzy.lishui.gov.cn/art/2022/10/11/art_1229662124_188313.html"/>
    <hyperlink ref="J1349" r:id="rId1605" display="http://lssggzy.lishui.gov.cn/art/2022/10/11/art_1229662190_187925.html"/>
    <hyperlink ref="J1350" r:id="rId1606" display="http://lssggzy.lishui.gov.cn/art/2022/10/11/art_1229661812_188244.html"/>
    <hyperlink ref="J1351" r:id="rId1607" display="http://lssggzy.lishui.gov.cn/art/2022/10/11/art_1229661812_188385.html"/>
    <hyperlink ref="J1352" r:id="rId1608" display="http://lssggzy.lishui.gov.cn/art/2022/10/11/art_1229662157_188070.html"/>
    <hyperlink ref="J1353" r:id="rId1609" display="http://lssggzy.lishui.gov.cn/art/2022/10/12/art_1229661812_188393.html"/>
    <hyperlink ref="J1354" r:id="rId1610" display="http://lssggzy.lishui.gov.cn/art/2022/10/12/art_1229661812_188246.html"/>
    <hyperlink ref="J1355" r:id="rId1611" display="http://lssggzy.lishui.gov.cn/art/2022/10/12/art_1229661956_188531.html"/>
    <hyperlink ref="J1356" r:id="rId1612" display="http://lssggzy.lishui.gov.cn/art/2022/10/12/art_1229662124_188177.html"/>
    <hyperlink ref="J1357" r:id="rId1613" display="http://lssggzy.lishui.gov.cn/art/2022/10/12/art_1229662124_188316.html"/>
    <hyperlink ref="J1358" r:id="rId1614" display="http://lssggzy.lishui.gov.cn/art/2022/10/12/art_1229662124_188308.html"/>
    <hyperlink ref="J1359" r:id="rId1615" display="http://lssggzy.lishui.gov.cn/art/2022/10/13/art_1229661923_187748.html"/>
    <hyperlink ref="J1360" r:id="rId1616" display="http://lssggzy.lishui.gov.cn/art/2022/10/13/art_1229661812_188247.html"/>
    <hyperlink ref="J1361" r:id="rId1617" display="http://lssggzy.lishui.gov.cn/art/2022/10/13/art_1229662124_188312.html"/>
    <hyperlink ref="J1362" r:id="rId1618" display="http://lssggzy.lishui.gov.cn/art/2022/10/13/art_1229662124_188180.html"/>
    <hyperlink ref="J1363" r:id="rId1619" display="http://lssggzy.lishui.gov.cn/art/2022/10/13/art_1229661812_188398.html"/>
    <hyperlink ref="J1364" r:id="rId1620" display="http://lssggzy.lishui.gov.cn/art/2022/10/14/art_1229661812_188249.html"/>
    <hyperlink ref="J1365" r:id="rId1621" display="http://lssggzy.lishui.gov.cn/art/2022/10/14/art_1229662089_187872.html"/>
    <hyperlink ref="J1366" r:id="rId1622" display="http://lssggzy.lishui.gov.cn/art/2022/10/14/art_1229662157_188075.html"/>
    <hyperlink ref="J1367" r:id="rId1623" display="http://lssggzy.lishui.gov.cn/art/2022/10/14/art_1229662124_188307.html"/>
    <hyperlink ref="J1368" r:id="rId1624" display="http://lssggzy.lishui.gov.cn/art/2022/10/14/art_1229661812_188248.html"/>
    <hyperlink ref="J1369" r:id="rId1625" display="http://lssggzy.lishui.gov.cn/art/2022/10/14/art_1229662124_188183.html"/>
    <hyperlink ref="J1370" r:id="rId1626" display="http://lssggzy.lishui.gov.cn/art/2022/10/14/art_1229662056_187986.html"/>
    <hyperlink ref="J1371" r:id="rId1627" display="http://lssggzy.lishui.gov.cn/art/2022/10/15/art_1229662190_187933.html"/>
    <hyperlink ref="J1372" r:id="rId1628" display="http://lssggzy.lishui.gov.cn/art/2022/10/17/art_1229662089_187880.html"/>
    <hyperlink ref="J1373" r:id="rId1629" display="http://lssggzy.lishui.gov.cn/art/2022/10/17/art_1229661812_188251.html"/>
    <hyperlink ref="J1374" r:id="rId1630" display="http://lssggzy.lishui.gov.cn/art/2022/10/17/art_1229661812_188250.html"/>
    <hyperlink ref="J1375" r:id="rId1631" display="http://lssggzy.lishui.gov.cn/art/2022/10/17/art_1229661812_188413.html"/>
    <hyperlink ref="J1376" r:id="rId1632" display="http://lssggzy.lishui.gov.cn/art/2022/10/18/art_1229661812_188253.html"/>
    <hyperlink ref="J1377" r:id="rId1633" display="http://lssggzy.lishui.gov.cn/art/2022/10/18/art_1229661812_188337.html"/>
    <hyperlink ref="J1378" r:id="rId1634" display="http://lssggzy.lishui.gov.cn/art/2022/10/18/art_1229661812_188408.html"/>
    <hyperlink ref="J1379" r:id="rId1635" display="http://lssggzy.lishui.gov.cn/art/2022/10/18/art_1229661812_188317.html"/>
    <hyperlink ref="J1380" r:id="rId1636" display="http://lssggzy.lishui.gov.cn/art/2022/10/18/art_1229661812_188350.html"/>
    <hyperlink ref="J1381" r:id="rId1637" display="http://lssggzy.lishui.gov.cn/art/2022/10/18/art_1229661852_188128.html"/>
    <hyperlink ref="J1382" r:id="rId1638" display="http://lssggzy.lishui.gov.cn/art/2022/10/18/art_1229661812_188252.html"/>
    <hyperlink ref="J1383" r:id="rId1639" display="http://lssggzy.lishui.gov.cn/art/2022/10/18/art_1229662190_187942.html"/>
    <hyperlink ref="J1384" r:id="rId1640" display="http://lssggzy.lishui.gov.cn/art/2022/10/19/art_1229662157_188079.html"/>
    <hyperlink ref="J1385" r:id="rId1641" display="http://lssggzy.lishui.gov.cn/art/2022/10/19/art_1229661812_188254.html"/>
    <hyperlink ref="J1386" r:id="rId1642" display="http://lssggzy.lishui.gov.cn/art/2022/10/20/art_1229661852_188131.html"/>
    <hyperlink ref="J1387" r:id="rId1643" display="http://lssggzy.lishui.gov.cn/art/2022/10/20/art_1229661956_188532.html"/>
    <hyperlink ref="J1388" r:id="rId1644" display="http://lssggzy.lishui.gov.cn/art/2022/10/20/art_1229661812_188255.html"/>
    <hyperlink ref="J1389" r:id="rId1645" display="http://lssggzy.lishui.gov.cn/art/2022/10/21/art_1229662124_188309.html"/>
    <hyperlink ref="J1390" r:id="rId1646" display="http://lssggzy.lishui.gov.cn/art/2022/10/21/art_1229662124_188195.html"/>
    <hyperlink ref="J1391" r:id="rId1647" display="http://lssggzy.lishui.gov.cn/art/2022/10/21/art_1229661852_188137.html"/>
    <hyperlink ref="J1392" r:id="rId1648" display="http://lssggzy.lishui.gov.cn/art/2022/10/21/art_1229662190_187962.html"/>
    <hyperlink ref="J1393" r:id="rId1649" display="http://lssggzy.lishui.gov.cn/art/2022/10/21/art_1229662157_188085.html"/>
    <hyperlink ref="J1394" r:id="rId1650" display="http://lssggzy.lishui.gov.cn/art/2022/10/21/art_1229662124_188311.html"/>
    <hyperlink ref="J1395" r:id="rId1651" display="http://lssggzy.lishui.gov.cn/art/2022/10/21/art_1229661852_188134.html"/>
    <hyperlink ref="J1396" r:id="rId1652" display="http://lssggzy.lishui.gov.cn/art/2022/10/21/art_1229661852_188145.html"/>
    <hyperlink ref="J1397" r:id="rId1653" display="http://lssggzy.lishui.gov.cn/art/2022/10/21/art_1229662157_188092.html"/>
    <hyperlink ref="J1398" r:id="rId1654" display="http://lssggzy.lishui.gov.cn/art/2022/10/21/art_1229662124_188187.html"/>
    <hyperlink ref="J1399" r:id="rId1655" display="http://lssggzy.lishui.gov.cn/art/2022/10/21/art_1229662124_188190.html"/>
    <hyperlink ref="J1400" r:id="rId1656" display="http://lssggzy.lishui.gov.cn/art/2022/10/21/art_1229662089_187888.html"/>
    <hyperlink ref="J1401" r:id="rId1657" display="http://lssggzy.lishui.gov.cn/art/2022/10/21/art_1229662124_188304.html"/>
    <hyperlink ref="J1402" r:id="rId1658" display="http://lssggzy.lishui.gov.cn/art/2022/10/21/art_1229661852_188142.html"/>
    <hyperlink ref="J1403" r:id="rId1659" display="http://lssggzy.lishui.gov.cn/art/2022/10/21/art_1229661852_188140.html"/>
    <hyperlink ref="J1404" r:id="rId1660" display="http://lssggzy.lishui.gov.cn/art/2022/10/21/art_1229662190_187955.html"/>
    <hyperlink ref="J1405" r:id="rId1661" display="http://lssggzy.lishui.gov.cn/art/2022/10/24/art_1229661852_188148.html"/>
    <hyperlink ref="J1406" r:id="rId1662" display="http://lssggzy.lishui.gov.cn/art/2022/10/24/art_1229661812_188256.html"/>
    <hyperlink ref="J1407" r:id="rId1663" display="http://lssggzy.lishui.gov.cn/art/2022/10/24/art_1229661812_188394.html"/>
    <hyperlink ref="J1408" r:id="rId1664" display="http://lssggzy.lishui.gov.cn/art/2022/10/24/art_1229661812_188372.html"/>
    <hyperlink ref="J1409" r:id="rId1665" display="http://lssggzy.lishui.gov.cn/art/2022/10/24/art_1229661812_188397.html"/>
    <hyperlink ref="J1410" r:id="rId1666" display="http://lssggzy.lishui.gov.cn/art/2022/10/24/art_1229661852_188151.html"/>
    <hyperlink ref="J1411" r:id="rId1667" display="http://lssggzy.lishui.gov.cn/art/2022/10/24/art_1229661956_188533.html"/>
    <hyperlink ref="J1412" r:id="rId1668" display="http://lssggzy.lishui.gov.cn/art/2022/10/24/art_1229661956_188534.html"/>
    <hyperlink ref="J1413" r:id="rId1669" display="http://lssggzy.lishui.gov.cn/art/2022/10/25/art_1229661956_188535.html"/>
    <hyperlink ref="J1414" r:id="rId1670" display="http://lssggzy.lishui.gov.cn/art/2022/10/25/art_1229661852_188154.html"/>
    <hyperlink ref="J1415" r:id="rId1671" display="http://lssggzy.lishui.gov.cn/art/2022/10/25/art_1229661989_188076.html"/>
    <hyperlink ref="J1416" r:id="rId1672" display="http://lssggzy.lishui.gov.cn/art/2022/10/25/art_1229662190_187971.html"/>
    <hyperlink ref="J1417" r:id="rId1673" display="http://lssggzy.lishui.gov.cn/art/2022/10/26/art_1229662089_187897.html"/>
    <hyperlink ref="J1418" r:id="rId1674" display="http://lssggzy.lishui.gov.cn/art/2022/10/26/art_1229661852_188159.html"/>
    <hyperlink ref="J1419" r:id="rId1675" display="http://lssggzy.lishui.gov.cn/art/2022/10/26/art_1229661852_188157.html"/>
    <hyperlink ref="J1420" r:id="rId1676" display="http://lssggzy.lishui.gov.cn/art/2022/10/26/art_1229662089_187905.html"/>
    <hyperlink ref="J1421" r:id="rId1677" display="http://lssggzy.lishui.gov.cn/art/2022/10/26/art_1229662089_187912.html"/>
    <hyperlink ref="J1422" r:id="rId1678" display="http://lssggzy.lishui.gov.cn/art/2022/10/26/art_1229661812_188568.html"/>
    <hyperlink ref="J1423" r:id="rId1679" display="http://lssggzy.lishui.gov.cn/art/2022/10/27/art_1229661812_188257.html"/>
    <hyperlink ref="J1424" r:id="rId1680" display="http://lssggzy.lishui.gov.cn/art/2022/10/27/art_1229661956_188536.html"/>
    <hyperlink ref="J1425" r:id="rId1681" display="http://lssggzy.lishui.gov.cn/art/2022/10/27/art_1229661812_188402.html"/>
    <hyperlink ref="J1426" r:id="rId1682" display="http://lssggzy.lishui.gov.cn/art/2022/10/28/art_1229661812_188258.html"/>
    <hyperlink ref="J1427" r:id="rId1683" display="http://lssggzy.lishui.gov.cn/art/2022/10/31/art_1229661923_187758.html"/>
    <hyperlink ref="J1428" r:id="rId1684" display="http://lssggzy.lishui.gov.cn/art/2022/10/31/art_1229661852_188161.html"/>
    <hyperlink ref="J1429" r:id="rId1685" display="http://lssggzy.lishui.gov.cn/art/2022/10/31/art_1229661852_188164.html"/>
    <hyperlink ref="J1430" r:id="rId1686" display="http://lssggzy.lishui.gov.cn/art/2022/10/31/art_1229662124_188199.html"/>
    <hyperlink ref="J1431" r:id="rId1687" display="http://lssggzy.lishui.gov.cn/art/2022/10/31/art_1229662124_188302.html"/>
    <hyperlink ref="J1432" r:id="rId1688" display="http://lssggzy.lishui.gov.cn/art/2022/11/1/art_1229661852_188169.html"/>
    <hyperlink ref="J1433" r:id="rId1689" display="http://lssggzy.lishui.gov.cn/art/2022/11/1/art_1229661852_188172.html"/>
    <hyperlink ref="J1434" r:id="rId1690" display="http://lssggzy.lishui.gov.cn/art/2022/11/1/art_1229662190_187980.html"/>
    <hyperlink ref="J1435" r:id="rId1691" display="http://lssggzy.lishui.gov.cn/art/2022/11/1/art_1229662089_187919.html"/>
    <hyperlink ref="J1436" r:id="rId1692" display="http://lssggzy.lishui.gov.cn/art/2022/11/1/art_1229662124_188192.html"/>
    <hyperlink ref="J1437" r:id="rId1693" display="http://lssggzy.lishui.gov.cn/art/2022/11/2/art_1229662056_187993.html"/>
    <hyperlink ref="J1438" r:id="rId1694" display="http://lssggzy.lishui.gov.cn/art/2022/11/2/art_1229662056_187996.html"/>
    <hyperlink ref="J1439" r:id="rId1695" display="http://lssggzy.lishui.gov.cn/art/2022/11/2/art_1229661812_188338.html"/>
    <hyperlink ref="J1440" r:id="rId1696" display="http://lssggzy.lishui.gov.cn/art/2022/11/2/art_1229661812_188335.html"/>
    <hyperlink ref="J1441" r:id="rId1697" display="http://lssggzy.lishui.gov.cn/art/2022/11/3/art_1229661989_188083.html"/>
    <hyperlink ref="J1442" r:id="rId1698" display="http://lssggzy.lishui.gov.cn/art/2022/11/3/art_1229662124_188201.html"/>
    <hyperlink ref="J1443" r:id="rId1699" display="http://lssggzy.lishui.gov.cn/art/2022/11/3/art_1229662124_188299.html"/>
    <hyperlink ref="J1444" r:id="rId1700" display="http://lssggzy.lishui.gov.cn/art/2022/11/3/art_1229662157_188097.html"/>
    <hyperlink ref="J1445" r:id="rId1701" display="http://lssggzy.lishui.gov.cn/art/2022/11/3/art_1229662124_188196.html"/>
    <hyperlink ref="J1446" r:id="rId1702" display="http://lssggzy.lishui.gov.cn/art/2022/11/3/art_1229662124_188298.html"/>
    <hyperlink ref="J1447" r:id="rId1703" display="http://lssggzy.lishui.gov.cn/art/2022/11/3/art_1229661812_188259.html"/>
    <hyperlink ref="J1448" r:id="rId1704" display="http://lssggzy.lishui.gov.cn/art/2022/11/4/art_1229662124_188295.html"/>
    <hyperlink ref="J1449" r:id="rId1705" display="http://lssggzy.lishui.gov.cn/art/2022/11/4/art_1229662124_188204.html"/>
    <hyperlink ref="J1450" r:id="rId1706" display="http://lssggzy.lishui.gov.cn/art/2022/11/4/art_1229662089_187926.html"/>
    <hyperlink ref="J1451" r:id="rId1707" display="http://lssggzy.lishui.gov.cn/art/2022/11/4/art_1229661956_188537.html"/>
    <hyperlink ref="J1452" r:id="rId1708" display="http://lssggzy.lishui.gov.cn/art/2022/11/4/art_1229661852_188175.html"/>
    <hyperlink ref="J1453" r:id="rId1709" display="http://lssggzy.lishui.gov.cn/art/2022/11/4/art_1229662089_187934.html"/>
    <hyperlink ref="J1454" r:id="rId1710" display="http://lssggzy.lishui.gov.cn/art/2022/11/7/art_1229661812_188323.html"/>
    <hyperlink ref="J1455" r:id="rId1711" display="http://lssggzy.lishui.gov.cn/art/2022/11/8/art_1229662124_188296.html"/>
    <hyperlink ref="J1456" r:id="rId1712" display="http://lssggzy.lishui.gov.cn/art/2022/11/8/art_1229661923_187765.html"/>
    <hyperlink ref="J1457" r:id="rId1713" display="http://lssggzy.lishui.gov.cn/art/2022/11/8/art_1229662124_188207.html"/>
    <hyperlink ref="J1458" r:id="rId1714" display="http://lssggzy.lishui.gov.cn/art/2022/11/8/art_1229661852_188178.html"/>
    <hyperlink ref="J1459" r:id="rId1715" display="http://lssggzy.lishui.gov.cn/art/2022/11/8/art_1229661812_188361.html"/>
    <hyperlink ref="J1460" r:id="rId1716" display="http://lssggzy.lishui.gov.cn/art/2022/11/8/art_1229661812_188260.html"/>
    <hyperlink ref="J1461" r:id="rId1717" display="http://lssggzy.lishui.gov.cn/art/2022/11/8/art_1229661852_188182.html"/>
    <hyperlink ref="J1462" r:id="rId1718" display="http://lssggzy.lishui.gov.cn/art/2022/11/9/art_1229661852_188185.html"/>
    <hyperlink ref="J1463" r:id="rId1719" display="http://lssggzy.lishui.gov.cn/art/2022/11/9/art_1229661812_188297.html"/>
    <hyperlink ref="J1464" r:id="rId1720" display="http://lssggzy.lishui.gov.cn/art/2022/11/9/art_1229661812_188261.html"/>
    <hyperlink ref="J1465" r:id="rId1721" display="http://lssggzy.lishui.gov.cn/art/2022/11/9/art_1229661852_188188.html"/>
    <hyperlink ref="J1466" r:id="rId1722" display="http://lssggzy.lishui.gov.cn/art/2022/11/9/art_1229662056_188003.html"/>
    <hyperlink ref="J1467" r:id="rId1723" display="http://lssggzy.lishui.gov.cn/art/2022/11/9/art_1229661956_188538.html"/>
    <hyperlink ref="J1468" r:id="rId1724" display="http://lssggzy.lishui.gov.cn/art/2022/11/9/art_1229662190_187988.html"/>
    <hyperlink ref="J1469" r:id="rId1725" display="http://lssggzy.lishui.gov.cn/art/2022/11/9/art_1229662157_188100.html"/>
    <hyperlink ref="J1470" r:id="rId1726" display="http://lssggzy.lishui.gov.cn/art/2022/11/9/art_1229661956_188539.html"/>
    <hyperlink ref="J1471" r:id="rId1727" display="http://lssggzy.lishui.gov.cn/art/2022/11/11/art_1229661812_188262.html"/>
    <hyperlink ref="J1472" r:id="rId1728" display="http://lssggzy.lishui.gov.cn/art/2022/11/11/art_1229662056_188010.html"/>
    <hyperlink ref="J1473" r:id="rId1729" display="http://lssggzy.lishui.gov.cn/art/2022/11/11/art_1229661923_187785.html"/>
    <hyperlink ref="J1474" r:id="rId1730" display="http://lssggzy.lishui.gov.cn/art/2022/11/11/art_1229661812_188403.html"/>
    <hyperlink ref="J1475" r:id="rId1731" display="http://lssggzy.lishui.gov.cn/art/2022/11/11/art_1229662124_188305.html"/>
    <hyperlink ref="J1476" r:id="rId1732" display="http://lssggzy.lishui.gov.cn/art/2022/11/11/art_1229661923_187776.html"/>
    <hyperlink ref="J1477" r:id="rId1733" display="http://lssggzy.lishui.gov.cn/art/2022/11/14/art_1229661852_188191.html"/>
    <hyperlink ref="J1478" r:id="rId1734" display="http://lssggzy.lishui.gov.cn/art/2022/11/14/art_1229661956_188540.html"/>
    <hyperlink ref="J1479" r:id="rId1735" display="http://lssggzy.lishui.gov.cn/art/2022/11/14/art_1229661812_188407.html"/>
    <hyperlink ref="J1480" r:id="rId1736" display="http://lssggzy.lishui.gov.cn/art/2022/11/14/art_1229661812_188416.html"/>
    <hyperlink ref="J1481" r:id="rId1737" display="http://lssggzy.lishui.gov.cn/art/2022/11/14/art_1229661812_188418.html"/>
    <hyperlink ref="J1482" r:id="rId1738" display="http://lssggzy.lishui.gov.cn/art/2022/11/14/art_1229661812_188431.html"/>
    <hyperlink ref="J1483" r:id="rId1739" display="http://lssggzy.lishui.gov.cn/art/2022/11/14/art_1229661812_188448.html"/>
    <hyperlink ref="J1484" r:id="rId1740" display="http://lssggzy.lishui.gov.cn/art/2022/11/14/art_1229662124_188292.html"/>
    <hyperlink ref="J1485" r:id="rId1741" display="http://lssggzy.lishui.gov.cn/art/2022/11/14/art_1229662124_188210.html"/>
    <hyperlink ref="J1486" r:id="rId1742" display="http://lssggzy.lishui.gov.cn/art/2022/11/14/art_1229661812_188444.html"/>
    <hyperlink ref="J1487" r:id="rId1743" display="http://lssggzy.lishui.gov.cn/art/2022/11/14/art_1229662190_187995.html"/>
    <hyperlink ref="J1488" r:id="rId1744" display="http://lssggzy.lishui.gov.cn/art/2022/11/15/art_1229661812_188331.html"/>
    <hyperlink ref="J1489" r:id="rId1745" display="http://lssggzy.lishui.gov.cn/art/2022/11/15/art_1229662089_187943.html"/>
    <hyperlink ref="J1490" r:id="rId1746" display="http://lssggzy.lishui.gov.cn/art/2022/11/15/art_1229661923_187794.html"/>
    <hyperlink ref="J1491" r:id="rId1747" display="http://lssggzy.lishui.gov.cn/art/2022/11/15/art_1229661852_188194.html"/>
    <hyperlink ref="J1492" r:id="rId1748" display="http://lssggzy.lishui.gov.cn/art/2022/11/15/art_1229661812_188263.html"/>
    <hyperlink ref="J1493" r:id="rId1749" display="http://lssggzy.lishui.gov.cn/art/2022/11/15/art_1229661923_187805.html"/>
    <hyperlink ref="J1494" r:id="rId1750" display="http://lssggzy.lishui.gov.cn/art/2022/11/15/art_1229661812_188264.html"/>
    <hyperlink ref="J1495" r:id="rId1751" display="http://lssggzy.lishui.gov.cn/art/2022/11/15/art_1229661812_188336.html"/>
    <hyperlink ref="J1496" r:id="rId1752" display="http://lssggzy.lishui.gov.cn/art/2022/11/15/art_1229661956_188541.html"/>
    <hyperlink ref="J1497" r:id="rId1753" display="http://lssggzy.lishui.gov.cn/art/2022/11/15/art_1229661812_188291.html"/>
    <hyperlink ref="J1498" r:id="rId1754" display="http://lssggzy.lishui.gov.cn/art/2022/11/16/art_1229661852_188198.html"/>
    <hyperlink ref="J1499" r:id="rId1755" display="http://lssggzy.lishui.gov.cn/art/2022/11/16/art_1229661923_187814.html"/>
    <hyperlink ref="J1500" r:id="rId1756" display="http://lssggzy.lishui.gov.cn/art/2022/11/16/art_1229662056_188017.html"/>
    <hyperlink ref="J1501" r:id="rId1757" display="http://lssggzy.lishui.gov.cn/art/2022/11/16/art_1229661852_188202.html"/>
    <hyperlink ref="J1502" r:id="rId1758" display="http://lssggzy.lishui.gov.cn/art/2022/11/17/art_1229662089_187950.html"/>
    <hyperlink ref="J1503" r:id="rId1759" display="http://lssggzy.lishui.gov.cn/art/2022/11/17/art_1229661923_187823.html"/>
    <hyperlink ref="J1504" r:id="rId1760" display="http://lssggzy.lishui.gov.cn/art/2022/11/17/art_1229661956_188542.html"/>
    <hyperlink ref="J1505" r:id="rId1761" display="http://lssggzy.lishui.gov.cn/art/2022/11/18/art_1229661852_188205.html"/>
    <hyperlink ref="J1506" r:id="rId1762" display="http://lssggzy.lishui.gov.cn/art/2022/11/18/art_1229662089_187958.html"/>
    <hyperlink ref="J1507" r:id="rId1763" display="http://lssggzy.lishui.gov.cn/art/2022/11/18/art_1229661812_188282.html"/>
    <hyperlink ref="J1508" r:id="rId1764" display="http://lssggzy.lishui.gov.cn/art/2022/11/18/art_1229662124_188213.html"/>
    <hyperlink ref="J1509" r:id="rId1765" display="http://lssggzy.lishui.gov.cn/art/2022/11/18/art_1229661812_188265.html"/>
    <hyperlink ref="J1510" r:id="rId1766" display="http://lssggzy.lishui.gov.cn/art/2022/11/21/art_1229662056_188025.html"/>
    <hyperlink ref="J1511" r:id="rId1767" display="http://lssggzy.lishui.gov.cn/art/2022/11/21/art_1229661923_187832.html"/>
    <hyperlink ref="J1512" r:id="rId1768" display="http://lssggzy.lishui.gov.cn/art/2022/11/21/art_1229661852_188208.html"/>
    <hyperlink ref="J1513" r:id="rId1769" display="http://lssggzy.lishui.gov.cn/art/2022/11/21/art_1229661812_188559.html"/>
    <hyperlink ref="J1514" r:id="rId1770" display="http://lssggzy.lishui.gov.cn/art/2022/11/21/art_1229661812_188551.html"/>
    <hyperlink ref="J1515" r:id="rId1771" display="http://lssggzy.lishui.gov.cn/art/2022/11/21/art_1229661989_188088.html"/>
    <hyperlink ref="J1516" r:id="rId1772" display="http://lssggzy.lishui.gov.cn/art/2022/11/21/art_1229661812_188440.html"/>
    <hyperlink ref="J1517" r:id="rId1773" display="http://lssggzy.lishui.gov.cn/art/2022/11/21/art_1229662089_187966.html"/>
    <hyperlink ref="J1518" r:id="rId1774" display="http://lssggzy.lishui.gov.cn/art/2022/11/21/art_1229661812_188582.html"/>
    <hyperlink ref="J1519" r:id="rId1775" display="http://lssggzy.lishui.gov.cn/art/2022/11/21/art_1229661812_188581.html"/>
    <hyperlink ref="J1520" r:id="rId1776" display="http://lssggzy.lishui.gov.cn/art/2022/11/22/art_1229661812_188267.html"/>
    <hyperlink ref="J1521" r:id="rId1777" display="http://lssggzy.lishui.gov.cn/art/2022/11/22/art_1229661812_188266.html"/>
    <hyperlink ref="J1522" r:id="rId1778" display="http://lssggzy.lishui.gov.cn/art/2022/11/22/art_1229661812_188310.html"/>
    <hyperlink ref="J1523" r:id="rId1779" display="http://lssggzy.lishui.gov.cn/art/2022/11/22/art_1229662124_188217.html"/>
    <hyperlink ref="J1524" r:id="rId1780" display="http://lssggzy.lishui.gov.cn/art/2022/11/23/art_1229662190_188002.html"/>
    <hyperlink ref="J1525" r:id="rId1781" display="http://lssggzy.lishui.gov.cn/art/2022/11/23/art_1229661989_188093.html"/>
    <hyperlink ref="J1526" r:id="rId1782" display="http://lssggzy.lishui.gov.cn/art/2022/11/23/art_1229662056_188031.html"/>
    <hyperlink ref="J1527" r:id="rId1783" display="http://lssggzy.lishui.gov.cn/art/2022/11/23/art_1229662124_188289.html"/>
    <hyperlink ref="J1528" r:id="rId1784" display="http://lssggzy.lishui.gov.cn/art/2022/11/23/art_1229662124_188220.html"/>
    <hyperlink ref="J1529" r:id="rId1785" display="http://lssggzy.lishui.gov.cn/art/2022/11/24/art_1229662124_188222.html"/>
    <hyperlink ref="J1530" r:id="rId1786" display="http://lssggzy.lishui.gov.cn/art/2022/11/24/art_1229662124_188288.html"/>
    <hyperlink ref="J1531" r:id="rId1787" display="http://lssggzy.lishui.gov.cn/art/2022/11/24/art_1229662056_188037.html"/>
    <hyperlink ref="J1532" r:id="rId1788" display="http://lssggzy.lishui.gov.cn/art/2022/11/25/art_1229661923_187850.html"/>
    <hyperlink ref="J1533" r:id="rId1789" display="http://lssggzy.lishui.gov.cn/art/2022/11/25/art_1229661923_187841.html"/>
    <hyperlink ref="J1534" r:id="rId1790" display="http://lssggzy.lishui.gov.cn/art/2022/11/25/art_1229662124_188287.html"/>
    <hyperlink ref="J1535" r:id="rId1791" display="http://lssggzy.lishui.gov.cn/art/2022/11/25/art_1229662124_188224.html"/>
    <hyperlink ref="J1536" r:id="rId1792" display="http://lssggzy.lishui.gov.cn/art/2022/11/25/art_1229661956_188543.html"/>
    <hyperlink ref="J1537" r:id="rId1793" display="http://lssggzy.lishui.gov.cn/art/2022/11/28/art_1229662056_188043.html"/>
    <hyperlink ref="J1538" r:id="rId1794" display="http://lssggzy.lishui.gov.cn/art/2022/11/28/art_1229661852_188211.html"/>
    <hyperlink ref="J1539" r:id="rId1795" display="http://lssggzy.lishui.gov.cn/art/2022/11/28/art_1229662089_187974.html"/>
    <hyperlink ref="J1540" r:id="rId1796" display="http://lssggzy.lishui.gov.cn/art/2022/11/28/art_1229662190_188009.html"/>
    <hyperlink ref="J1541" r:id="rId1797" display="http://lssggzy.lishui.gov.cn/art/2022/11/28/art_1229662124_188226.html"/>
    <hyperlink ref="J1542" r:id="rId1798" display="http://lssggzy.lishui.gov.cn/art/2022/11/28/art_1229662124_188283.html"/>
    <hyperlink ref="J1543" r:id="rId1799" display="http://lssggzy.lishui.gov.cn/art/2022/11/29/art_1229661812_188273.html"/>
    <hyperlink ref="J1544" r:id="rId1800" display="http://lssggzy.lishui.gov.cn/art/2022/11/29/art_1229661812_188269.html"/>
    <hyperlink ref="J1545" r:id="rId1801" display="http://lssggzy.lishui.gov.cn/art/2022/11/29/art_1229661923_187859.html"/>
    <hyperlink ref="J1546" r:id="rId1802" display="http://lssggzy.lishui.gov.cn/art/2022/11/29/art_1229662157_188104.html"/>
    <hyperlink ref="J1547" r:id="rId1803" display="http://lssggzy.lishui.gov.cn/art/2022/11/29/art_1229662124_188275.html"/>
    <hyperlink ref="J1548" r:id="rId1804" display="http://lssggzy.lishui.gov.cn/art/2022/11/29/art_1229662124_188228.html"/>
    <hyperlink ref="J1549" r:id="rId1805" display="http://lssggzy.lishui.gov.cn/art/2022/11/29/art_1229661812_188268.html"/>
    <hyperlink ref="J1550" r:id="rId1806" display="http://lssggzy.lishui.gov.cn/art/2022/11/29/art_1229662124_188285.html"/>
    <hyperlink ref="J1551" r:id="rId1807" display="http://lssggzy.lishui.gov.cn/art/2022/11/29/art_1229662124_188230.html"/>
    <hyperlink ref="J1552" r:id="rId1808" display="http://lssggzy.lishui.gov.cn/art/2022/11/29/art_1229661812_188286.html"/>
    <hyperlink ref="J1553" r:id="rId1809" display="http://lssggzy.lishui.gov.cn/art/2022/11/30/art_1229662056_188049.html"/>
    <hyperlink ref="J1554" r:id="rId1810" display="http://lssggzy.lishui.gov.cn/art/2022/11/30/art_1229662157_188108.html"/>
    <hyperlink ref="J1555" r:id="rId1811" display="http://lssggzy.lishui.gov.cn/art/2022/11/30/art_1229661852_188214.html"/>
    <hyperlink ref="J1556" r:id="rId1812" display="http://lssggzy.lishui.gov.cn/art/2022/11/30/art_1229662124_188281.html"/>
    <hyperlink ref="J1557" r:id="rId1813" display="http://lssggzy.lishui.gov.cn/art/2022/11/30/art_1229662124_188233.html"/>
    <hyperlink ref="J1558" r:id="rId1814" display="http://lssggzy.lishui.gov.cn/art/2022/11/30/art_1229661812_188270.html"/>
    <hyperlink ref="J1559" r:id="rId1815" display="http://lssggzy.lishui.gov.cn/art/2022/12/1/art_1229661852_188216.html"/>
    <hyperlink ref="J1560" r:id="rId1816" display="http://lssggzy.lishui.gov.cn/art/2022/12/1/art_1229661956_188544.html"/>
    <hyperlink ref="J1561" r:id="rId1817" display="http://lssggzy.lishui.gov.cn/art/2022/12/1/art_1229662124_188235.html"/>
    <hyperlink ref="J1562" r:id="rId1818" display="http://lssggzy.lishui.gov.cn/art/2022/12/2/art_1229662190_188016.html"/>
    <hyperlink ref="J1563" r:id="rId1819" display="http://lssggzy.lishui.gov.cn/art/2022/12/2/art_1229662089_187982.html"/>
    <hyperlink ref="J1564" r:id="rId1820" display="http://lssggzy.lishui.gov.cn/art/2022/12/2/art_1229662124_188237.html"/>
    <hyperlink ref="J1565" r:id="rId1821" display="http://lssggzy.lishui.gov.cn/art/2022/12/2/art_1229662190_188023.html"/>
    <hyperlink ref="J1566" r:id="rId1822" display="http://lssggzy.lishui.gov.cn/art/2022/12/2/art_1229661812_188271.html"/>
    <hyperlink ref="J1567" r:id="rId1823" display="http://lssggzy.lishui.gov.cn/art/2022/12/2/art_1229661989_187477.html"/>
    <hyperlink ref="J1568" r:id="rId1824" display="http://lssggzy.lishui.gov.cn/art/2022/12/4/art_1229661812_188303.html"/>
    <hyperlink ref="J1569" r:id="rId1825" display="http://lssggzy.lishui.gov.cn/art/2022/12/4/art_1229661812_188278.html"/>
    <hyperlink ref="J1570" r:id="rId1826" display="http://lssggzy.lishui.gov.cn/art/2022/12/4/art_1229662124_188279.html"/>
    <hyperlink ref="J1571" r:id="rId1827" display="http://lssggzy.lishui.gov.cn/art/2022/12/4/art_1229662124_188280.html"/>
    <hyperlink ref="J1572" r:id="rId1828" display="http://lssggzy.lishui.gov.cn/art/2022/12/5/art_1229662190_189637.html"/>
    <hyperlink ref="J1573" r:id="rId1829" display="http://lssggzy.lishui.gov.cn/art/2022/12/5/art_1229662124_189852.html"/>
    <hyperlink ref="J1574" r:id="rId1830" display="http://lssggzy.lishui.gov.cn/art/2022/12/6/art_1229662089_189853.html"/>
    <hyperlink ref="J1575" r:id="rId1831" display="http://lssggzy.lishui.gov.cn/art/2022/12/6/art_1229661812_189847.html"/>
    <hyperlink ref="J1576" r:id="rId1832" display="http://lssggzy.lishui.gov.cn/art/2022/12/6/art_1229661812_189848.html"/>
    <hyperlink ref="J1577" r:id="rId1833" display="http://lssggzy.lishui.gov.cn/art/2022/12/7/art_1229661812_189846.html"/>
    <hyperlink ref="J1578" r:id="rId1834" display="http://lssggzy.lishui.gov.cn/art/2022/12/7/art_1229662124_189851.html"/>
    <hyperlink ref="J1579" r:id="rId1835" display="http://lssggzy.lishui.gov.cn/art/2022/12/7/art_1229662190_189849.html"/>
    <hyperlink ref="J1580" r:id="rId1836" display="http://lssggzy.lishui.gov.cn/art/2022/12/8/art_1229661956_190048.html"/>
    <hyperlink ref="J1581" r:id="rId1837" display="http://lssggzy.lishui.gov.cn/art/2022/12/8/art_1229662190_190052.html"/>
    <hyperlink ref="J1582" r:id="rId1838" display="http://lssggzy.lishui.gov.cn/art/2022/12/9/art_1229662089_189854.html"/>
    <hyperlink ref="J1583" r:id="rId1839" display="http://lssggzy.lishui.gov.cn/art/2022/12/9/art_1229662056_190051.html"/>
    <hyperlink ref="J1584" r:id="rId1840" display="http://lssggzy.lishui.gov.cn/art/2022/12/9/art_1229661956_190049.html"/>
    <hyperlink ref="J1585" r:id="rId1841" display="http://lssggzy.lishui.gov.cn/art/2022/12/9/art_1229662089_210594.html"/>
    <hyperlink ref="J1586" r:id="rId1842" display="http://lssggzy.lishui.gov.cn/art/2022/12/9/art_1229662089_190050.html"/>
    <hyperlink ref="J1587" r:id="rId1843" display="http://lssggzy.lishui.gov.cn/art/2022/12/12/art_1229662124_210683.html"/>
    <hyperlink ref="J1588" r:id="rId1844" display="http://lssggzy.lishui.gov.cn/art/2022/12/12/art_1229662089_190255.html"/>
    <hyperlink ref="J1589" r:id="rId1845" display="http://lssggzy.lishui.gov.cn/art/2022/12/13/art_1229661956_190310.html"/>
    <hyperlink ref="J1590" r:id="rId1846" display="http://lssggzy.lishui.gov.cn/art/2022/12/13/art_1229661956_190328.html"/>
    <hyperlink ref="J1591" r:id="rId1847" display="http://lssggzy.lishui.gov.cn/art/2022/12/13/art_1229662089_190322.html"/>
    <hyperlink ref="J1592" r:id="rId1848" display="http://lssggzy.lishui.gov.cn/art/2022/12/23/art_1229661989_191110.html"/>
    <hyperlink ref="J1593" r:id="rId1849" display="http://lssggzy.lishui.gov.cn/art/2022/12/23/art_1229661812_191208.html"/>
    <hyperlink ref="J1594" r:id="rId1850" display="http://lssggzy.lishui.gov.cn/art/2022/12/23/art_1229661956_191117.html"/>
    <hyperlink ref="J1595" r:id="rId1851" display="http://lssggzy.lishui.gov.cn/art/2022/12/23/art_1229661956_191101.html"/>
    <hyperlink ref="J1596" r:id="rId1852" display="http://lssggzy.lishui.gov.cn/art/2022/12/26/art_1229662124_188290.html"/>
    <hyperlink ref="J1597" r:id="rId1853" display="http://lssggzy.lishui.gov.cn/art/2022/12/26/art_1229661852_191280.html"/>
    <hyperlink ref="J1598" r:id="rId1854" display="http://lssggzy.lishui.gov.cn/art/2022/12/26/art_1229661956_191286.html"/>
    <hyperlink ref="J1599" r:id="rId1855" display="http://lssggzy.lishui.gov.cn/art/2022/12/26/art_1229662124_191275.html"/>
    <hyperlink ref="J1600" r:id="rId1856" display="http://lssggzy.lishui.gov.cn/art/2022/12/26/art_1229662124_210682.html"/>
    <hyperlink ref="J1601" r:id="rId1857" display="http://lssggzy.lishui.gov.cn/art/2022/12/27/art_1229662089_191304.html"/>
    <hyperlink ref="J1602" r:id="rId1858" display="http://lssggzy.lishui.gov.cn/art/2022/12/27/art_1229662089_191375.html"/>
    <hyperlink ref="J1603" r:id="rId1859" display="http://lssggzy.lishui.gov.cn/art/2022/12/28/art_1229661923_191467.html"/>
    <hyperlink ref="J1604" r:id="rId1860" display="http://lssggzy.lishui.gov.cn/art/2022/12/28/art_1229662089_191518.html"/>
    <hyperlink ref="J1605" r:id="rId1861" display="http://lssggzy.lishui.gov.cn/art/2022/12/28/art_1229662157_191437.html"/>
    <hyperlink ref="J1606" r:id="rId1862" display="http://lssggzy.lishui.gov.cn/art/2022/12/28/art_1229662089_191455.html"/>
    <hyperlink ref="J1607" r:id="rId1863" display="http://lssggzy.lishui.gov.cn/art/2022/12/29/art_1229661852_191586.html"/>
    <hyperlink ref="J1608" r:id="rId1864" display="http://lssggzy.lishui.gov.cn/art/2022/12/29/art_1229661812_191584.html"/>
    <hyperlink ref="J1609" r:id="rId1865" display="http://lssggzy.lishui.gov.cn/art/2022/12/29/art_1229661989_191523.html"/>
    <hyperlink ref="J1610" r:id="rId1866" display="http://lssggzy.lishui.gov.cn/art/2022/12/29/art_1229661852_191571.html"/>
    <hyperlink ref="J1611" r:id="rId1867" display="http://lssggzy.lishui.gov.cn/art/2022/12/29/art_1229661923_191547.html"/>
    <hyperlink ref="J1612" r:id="rId1868" display="http://lssggzy.lishui.gov.cn/art/2022/12/29/art_1229662190_191585.html"/>
    <hyperlink ref="J1613" r:id="rId1869" display="http://lssggzy.lishui.gov.cn/art/2022/12/29/art_1229662190_191587.html"/>
    <hyperlink ref="J1614" r:id="rId1870" display="http://lssggzy.lishui.gov.cn/art/2022/12/30/art_1229662124_191634.html"/>
    <hyperlink ref="J1615" r:id="rId1871" display="http://lssggzy.lishui.gov.cn/art/2022/12/30/art_1229661852_191698.html"/>
    <hyperlink ref="J1616" r:id="rId1872" display="http://lssggzy.lishui.gov.cn/art/2022/12/30/art_1229662089_191701.html"/>
    <hyperlink ref="J1617" r:id="rId1873" display="http://lssggzy.lishui.gov.cn/art/2022/12/30/art_1229662056_191651.html"/>
    <hyperlink ref="J1618" r:id="rId1874" display="http://lssggzy.lishui.gov.cn/art/2022/12/30/art_1229661923_191657.html"/>
    <hyperlink ref="J1620" r:id="rId1875" display="http://lssggzy.lishui.gov.cn/art/2023/1/3/art_1229662190_191751.html"/>
    <hyperlink ref="J1621" r:id="rId1876" display="http://lssggzy.lishui.gov.cn/art/2023/1/3/art_1229661956_191819.html"/>
    <hyperlink ref="J1622" r:id="rId1877" display="http://lssggzy.lishui.gov.cn/art/2023/1/18/art_1229661852_193111.html"/>
    <hyperlink ref="J1628" r:id="rId1878" display="http://lssggzy.lishui.gov.cn/art/2023/2/1/art_1229662124_193592.html"/>
    <hyperlink ref="J1629" r:id="rId1879" display="http://lssggzy.lishui.gov.cn/art/2023/2/1/art_1229661923_193585.html"/>
    <hyperlink ref="J1632" r:id="rId1880" display="http://lssggzy.lishui.gov.cn/art/2023/2/2/art_1229661923_193605.html"/>
    <hyperlink ref="J1633" r:id="rId1881" display="http://lssggzy.lishui.gov.cn/art/2023/2/2/art_1229661852_193649.html"/>
    <hyperlink ref="J1634" r:id="rId1882" display="http://lssggzy.lishui.gov.cn/art/2023/2/3/art_1229661923_193656.html"/>
    <hyperlink ref="J1635" r:id="rId1883" display="http://lssggzy.lishui.gov.cn/art/2023/2/3/art_1229661852_193763.html"/>
    <hyperlink ref="J1637" r:id="rId1884" display="http://lssggzy.lishui.gov.cn/art/2023/2/6/art_1229662089_193842.html"/>
    <hyperlink ref="J1638" r:id="rId1885" display="http://lssggzy.lishui.gov.cn/art/2023/2/6/art_1229662190_193782.html"/>
    <hyperlink ref="J1641" r:id="rId1886" display="http://lssggzy.lishui.gov.cn/art/2023/2/7/art_1229661956_193857.html"/>
    <hyperlink ref="J1642" r:id="rId1887" display="http://lssggzy.lishui.gov.cn/art/2023/2/7/art_1229662124_193864.html"/>
    <hyperlink ref="J1643" r:id="rId1888" display="http://lssggzy.lishui.gov.cn/art/2023/2/7/art_1229661923_191887.html"/>
    <hyperlink ref="J1645" r:id="rId1889" display="http://lssggzy.lishui.gov.cn/art/2023/2/8/art_1229661989_194006.html"/>
    <hyperlink ref="J1649" r:id="rId1890" display="http://lssggzy.lishui.gov.cn/art/2023/2/9/art_1229661812_193987.html"/>
    <hyperlink ref="J1650" r:id="rId1891" display="http://lssggzy.lishui.gov.cn/art/2023/2/9/art_1229661923_193655.html"/>
    <hyperlink ref="J1651" r:id="rId1892" display="http://lssggzy.lishui.gov.cn/art/2023/2/9/art_1229661923_194032.html"/>
    <hyperlink ref="J1652" r:id="rId1893" display="http://lssggzy.lishui.gov.cn/art/2023/2/9/art_1229661812_194084.html"/>
    <hyperlink ref="J1653" r:id="rId1894" display="http://lssggzy.lishui.gov.cn/art/2023/2/9/art_1229661852_194021.html"/>
    <hyperlink ref="J1654" r:id="rId1895" display="http://lssggzy.lishui.gov.cn/art/2023/2/9/art_1229662089_194009.html"/>
    <hyperlink ref="J1655" r:id="rId1896" display="http://lssggzy.lishui.gov.cn/art/2023/2/9/art_1229661812_194079.html"/>
    <hyperlink ref="J1659" r:id="rId1897" display="http://lssggzy.lishui.gov.cn/art/2023/2/10/art_1229661989_194090.html"/>
    <hyperlink ref="J1660" r:id="rId1898" display="http://lssggzy.lishui.gov.cn/art/2023/2/10/art_1229661923_194156.html"/>
    <hyperlink ref="J1661" r:id="rId1899" display="http://lssggzy.lishui.gov.cn/art/2023/2/10/art_1229662157_194098.html"/>
    <hyperlink ref="J1662" r:id="rId1900" display="http://lssggzy.lishui.gov.cn/art/2023/2/10/art_1229661956_194202.html"/>
    <hyperlink ref="J1663" r:id="rId1901" display="http://lssggzy.lishui.gov.cn/art/2023/2/13/art_1229662157_194262.html"/>
    <hyperlink ref="J1664" r:id="rId1902" display="http://lssggzy.lishui.gov.cn/art/2023/2/13/art_1229661923_194283.html"/>
    <hyperlink ref="J1665" r:id="rId1903" display="http://lssggzy.lishui.gov.cn/art/2023/2/14/art_1229661852_194320.html"/>
    <hyperlink ref="J1666" r:id="rId1904" display="http://lssggzy.lishui.gov.cn/art/2023/2/14/art_1229661989_194417.html"/>
    <hyperlink ref="J1667" r:id="rId1905" display="http://lssggzy.lishui.gov.cn/art/2023/2/15/art_1229662157_194471.html"/>
    <hyperlink ref="J1668" r:id="rId1906" display="http://lssggzy.lishui.gov.cn/art/2023/2/16/art_1229661923_193690.html"/>
    <hyperlink ref="J1669" r:id="rId1907" display="http://lssggzy.lishui.gov.cn/art/2023/2/16/art_1229662089_194569.html"/>
    <hyperlink ref="J1670" r:id="rId1908" display="http://lssggzy.lishui.gov.cn/art/2023/2/20/art_1229661923_193829.html"/>
    <hyperlink ref="J1672" r:id="rId1909" display="http://lssggzy.lishui.gov.cn/art/2023/2/20/art_1229662089_194728.html"/>
    <hyperlink ref="J1673" r:id="rId1910" display="http://lssggzy.lishui.gov.cn/art/2023/2/20/art_1229661989_194706.html"/>
    <hyperlink ref="J1674" r:id="rId1911" display="http://lssggzy.lishui.gov.cn/art/2023/2/21/art_1229661923_194561.html"/>
    <hyperlink ref="J1675" r:id="rId1912" display="http://lssggzy.lishui.gov.cn/art/2023/2/21/art_1229662089_194806.html"/>
    <hyperlink ref="J1676" r:id="rId1913" display="http://lssggzy.lishui.gov.cn/art/2023/2/21/art_1229661989_194826.html"/>
    <hyperlink ref="J1678" r:id="rId1914" display="http://lssggzy.lishui.gov.cn/art/2023/2/22/art_1229661923_194850.html"/>
    <hyperlink ref="J1679" r:id="rId1915" display="http://lssggzy.lishui.gov.cn/art/2023/2/23/art_1229661923_195025.html"/>
    <hyperlink ref="J1680" r:id="rId1916" display="http://lssggzy.lishui.gov.cn/art/2023/2/23/art_1229661989_194331.html"/>
    <hyperlink ref="J1681" r:id="rId1917" display="http://lssggzy.lishui.gov.cn/art/2023/2/23/art_1229662157_194957.html"/>
    <hyperlink ref="J1682" r:id="rId1918" display="http://lssggzy.lishui.gov.cn/art/2023/2/23/art_1229661923_195007.html"/>
    <hyperlink ref="J1685" r:id="rId1919" display="http://lssggzy.lishui.gov.cn/art/2023/2/27/art_1229662190_195249.html"/>
    <hyperlink ref="J1686" r:id="rId1920" display="http://lssggzy.lishui.gov.cn/art/2023/2/27/art_1229662190_195220.html"/>
    <hyperlink ref="J1687" r:id="rId1921" display="http://lssggzy.lishui.gov.cn/art/2023/2/27/art_1229661923_195228.html"/>
    <hyperlink ref="J1693" r:id="rId1922" display="http://lssggzy.lishui.gov.cn/art/2023/2/28/art_1229661812_195146.html"/>
    <hyperlink ref="J1694" r:id="rId1923" display="http://lssggzy.lishui.gov.cn/art/2023/2/28/art_1229661923_195289.html"/>
    <hyperlink ref="J1695" r:id="rId1924" display="http://lssggzy.lishui.gov.cn/art/2023/3/1/art_1229662056_195405.html"/>
    <hyperlink ref="J1696" r:id="rId1925" display="http://lssggzy.lishui.gov.cn/art/2023/3/1/art_1229662056_195350.html"/>
    <hyperlink ref="J1697" r:id="rId1926" display="http://lssggzy.lishui.gov.cn/art/2023/3/1/art_1229661812_195355.html"/>
    <hyperlink ref="J1698" r:id="rId1927" display="http://lssggzy.lishui.gov.cn/art/2023/3/1/art_1229662056_195382.html"/>
    <hyperlink ref="J1699" r:id="rId1928" display="http://lssggzy.lishui.gov.cn/art/2023/3/1/art_1229661923_195369.html"/>
    <hyperlink ref="J1703" r:id="rId1929" display="http://lssggzy.lishui.gov.cn/art/2023/3/2/art_1229661812_195456.html"/>
    <hyperlink ref="J1704" r:id="rId1930" display="http://lssggzy.lishui.gov.cn/art/2023/3/3/art_1229661812_195556.html"/>
    <hyperlink ref="J1705" r:id="rId1931" display="http://lssggzy.lishui.gov.cn/art/2023/3/3/art_1229661852_195501.html"/>
    <hyperlink ref="J1706" r:id="rId1932" display="http://lssggzy.lishui.gov.cn/art/2023/3/3/art_1229662056_195516.html"/>
    <hyperlink ref="J1708" r:id="rId1933" display="http://lssggzy.lishui.gov.cn/art/2023/3/6/art_1229661989_195657.html"/>
    <hyperlink ref="J1709" r:id="rId1934" display="http://lssggzy.lishui.gov.cn/art/2023/3/6/art_1229662190_195658.html"/>
    <hyperlink ref="J1716" r:id="rId1935" display="http://lssggzy.lishui.gov.cn/art/2023/3/8/art_1229661989_195768.html"/>
    <hyperlink ref="J1717" r:id="rId1936" display="http://lssggzy.lishui.gov.cn/art/2023/3/8/art_1229662190_195757.html"/>
    <hyperlink ref="J1718" r:id="rId1937" display="http://lssggzy.lishui.gov.cn/art/2023/3/8/art_1229661989_195809.html"/>
    <hyperlink ref="J1720" r:id="rId1938" display="http://lssggzy.lishui.gov.cn/art/2023/3/9/art_1229661989_195887.html"/>
    <hyperlink ref="J1721" r:id="rId1939" display="http://lssggzy.lishui.gov.cn/art/2023/3/9/art_1229661956_195852.html"/>
    <hyperlink ref="J1723" r:id="rId1940" display="http://lssggzy.lishui.gov.cn/art/2023/3/10/art_1229661956_196012.html"/>
    <hyperlink ref="J1724" r:id="rId1941" display="http://lssggzy.lishui.gov.cn/art/2023/3/10/art_1229661956_195946.html"/>
    <hyperlink ref="J1730" r:id="rId1942" display="http://lssggzy.lishui.gov.cn/art/2023/3/14/art_1229661852_198608.html"/>
    <hyperlink ref="J1732" r:id="rId1943" display="http://lssggzy.lishui.gov.cn/art/2023/3/15/art_1229661989_199088.html"/>
    <hyperlink ref="J1734" r:id="rId1944" display="http://lssggzy.lishui.gov.cn/art/2023/3/16/art_1229661812_199125.html"/>
    <hyperlink ref="J1735" r:id="rId1945" display="http://lssggzy.lishui.gov.cn/art/2023/3/16/art_1229662089_199134.html"/>
    <hyperlink ref="J1738" r:id="rId1946" display="http://lssggzy.lishui.gov.cn/art/2023/3/17/art_1229661956_199371.html"/>
    <hyperlink ref="J1739" r:id="rId1947" display="http://lssggzy.lishui.gov.cn/art/2023/3/20/art_1229661989_199566.html"/>
    <hyperlink ref="J1740" r:id="rId1948" display="http://lssggzy.lishui.gov.cn/art/2023/3/20/art_1229661989_199480.html"/>
    <hyperlink ref="J1742" r:id="rId1949" display="http://lssggzy.lishui.gov.cn/art/2023/3/21/art_1229661956_199692.html"/>
    <hyperlink ref="J1743" r:id="rId1950" display="http://lssggzy.lishui.gov.cn/art/2023/3/21/art_1229661812_199698.html"/>
    <hyperlink ref="J1744" r:id="rId1951" display="http://lssggzy.lishui.gov.cn/art/2023/3/21/art_1229661852_199655.html"/>
    <hyperlink ref="J1745" r:id="rId1952" display="http://lssggzy.lishui.gov.cn/art/2023/3/21/art_1229661989_199662.html"/>
    <hyperlink ref="J1746" r:id="rId1953" display="http://lssggzy.lishui.gov.cn/art/2023/3/22/art_1229662124_199790.html"/>
    <hyperlink ref="J1747" r:id="rId1954" display="http://lssggzy.lishui.gov.cn/art/2023/3/22/art_1229662190_199718.html"/>
    <hyperlink ref="J1748" r:id="rId1955" display="http://lssggzy.lishui.gov.cn/art/2023/3/22/art_1229661923_199837.html"/>
    <hyperlink ref="J1750" r:id="rId1956" display="http://lssggzy.lishui.gov.cn/art/2023/3/23/art_1229662056_199856.html"/>
    <hyperlink ref="J1751" r:id="rId1957" display="http://lssggzy.lishui.gov.cn/art/2023/3/23/art_1229661956_199860.html"/>
    <hyperlink ref="J1752" r:id="rId1958" display="http://lssggzy.lishui.gov.cn/art/2023/3/23/art_1229661852_199874.html"/>
    <hyperlink ref="J1754" r:id="rId1959" display="http://lssggzy.lishui.gov.cn/art/2023/3/24/art_1229662056_199977.html"/>
    <hyperlink ref="J1755" r:id="rId1960" display="http://lssggzy.lishui.gov.cn/art/2023/3/24/art_1229662089_200100.html"/>
    <hyperlink ref="J1756" r:id="rId1961" display="http://lssggzy.lishui.gov.cn/art/2023/3/24/art_1229662124_199959.html"/>
    <hyperlink ref="J1761" r:id="rId1962" display="http://lssggzy.lishui.gov.cn/art/2023/3/28/art_1229661812_200410.html"/>
    <hyperlink ref="J1762" r:id="rId1963" display="http://lssggzy.lishui.gov.cn/art/2023/3/28/art_1229661852_200317.html"/>
    <hyperlink ref="J1763" r:id="rId1964" display="http://lssggzy.lishui.gov.cn/art/2023/3/28/art_1229661956_200248.html"/>
    <hyperlink ref="J1764" r:id="rId1965" display="http://lssggzy.lishui.gov.cn/art/2023/3/28/art_1229661852_200363.html"/>
    <hyperlink ref="J1767" r:id="rId1966" display="http://lssggzy.lishui.gov.cn/art/2023/3/29/art_1229661989_200541.html"/>
    <hyperlink ref="J1768" r:id="rId1967" display="http://lssggzy.lishui.gov.cn/art/2023/3/30/art_1229661956_200949.html"/>
    <hyperlink ref="J1769" r:id="rId1968" display="http://lssggzy.lishui.gov.cn/art/2023/3/30/art_1229661956_200668.html"/>
    <hyperlink ref="J1771" r:id="rId1969" display="http://lssggzy.lishui.gov.cn/art/2023/3/31/art_1229662089_200725.html"/>
    <hyperlink ref="J1772" r:id="rId1970" display="http://lssggzy.lishui.gov.cn/art/2023/3/31/art_1229662089_200989.html"/>
    <hyperlink ref="J1773" r:id="rId1971" display="http://lssggzy.lishui.gov.cn/art/2023/3/31/art_1229662190_200801.html"/>
    <hyperlink ref="J1774" r:id="rId1972" display="http://lssggzy.lishui.gov.cn/art/2023/3/31/art_1229661812_200955.html"/>
    <hyperlink ref="J1775" r:id="rId1973" display="http://lssggzy.lishui.gov.cn/art/2023/3/31/art_1229662124_201230.html"/>
    <hyperlink ref="J1776" r:id="rId1974" display="http://lssggzy.lishui.gov.cn/art/2023/3/31/art_1229661989_200946.html"/>
    <hyperlink ref="J1777" r:id="rId1975" display="http://lssggzy.lishui.gov.cn/art/2023/3/31/art_1229661852_201212.html"/>
    <hyperlink ref="J1779" r:id="rId1976" display="http://lssggzy.lishui.gov.cn/art/2023/4/3/art_1229661956_201391.html"/>
    <hyperlink ref="J1783" r:id="rId1977" display="http://lssggzy.lishui.gov.cn/art/2023/4/4/art_1229662124_201614.html"/>
    <hyperlink ref="J1784" r:id="rId1978" display="http://lssggzy.lishui.gov.cn/art/2023/4/4/art_1229661852_201427.html"/>
    <hyperlink ref="J1785" r:id="rId1979" display="http://lssggzy.lishui.gov.cn/art/2023/4/4/art_1229661852_201576.html"/>
    <hyperlink ref="J1786" r:id="rId1980" display="http://lssggzy.lishui.gov.cn/art/2023/4/5/art_1229662056_201637.html"/>
    <hyperlink ref="J1787" r:id="rId1981" display="http://lssggzy.lishui.gov.cn/art/2023/4/6/art_1229661812_201767.html"/>
    <hyperlink ref="J1788" r:id="rId1982" display="http://lssggzy.lishui.gov.cn/art/2023/4/6/art_1229661956_201708.html"/>
    <hyperlink ref="J1791" r:id="rId1983" display="http://lssggzy.lishui.gov.cn/art/2023/4/7/art_1229661852_195778.html"/>
    <hyperlink ref="J1792" r:id="rId1984" display="http://lssggzy.lishui.gov.cn/art/2023/4/7/art_1229661852_201777.html"/>
    <hyperlink ref="J1793" r:id="rId1985" display="http://lssggzy.lishui.gov.cn/art/2023/4/7/art_1229662056_201809.html"/>
    <hyperlink ref="J1794" r:id="rId1986" display="http://lssggzy.lishui.gov.cn/art/2023/4/7/art_1229661812_201949.html"/>
    <hyperlink ref="J1798" r:id="rId1987" display="http://lssggzy.lishui.gov.cn/art/2023/4/14/art_1229662124_202409.html"/>
    <hyperlink ref="J1800" r:id="rId1988" display="http://lssggzy.lishui.gov.cn/art/2023/4/17/art_1229661989_202585.html"/>
    <hyperlink ref="J1801" r:id="rId1989" display="http://lssggzy.lishui.gov.cn/art/2023/4/17/art_1229661852_202584.html"/>
    <hyperlink ref="J1803" r:id="rId1990" display="http://lssggzy.lishui.gov.cn/art/2023/4/18/art_1229662124_202614.html"/>
    <hyperlink ref="J1805" r:id="rId1991" display="http://lssggzy.lishui.gov.cn/art/2023/4/19/art_1229662157_202768.html"/>
    <hyperlink ref="J1806" r:id="rId1992" display="http://lssggzy.lishui.gov.cn/art/2023/4/19/art_1229662157_202587.html"/>
    <hyperlink ref="J1807" r:id="rId1993" display="http://lssggzy.lishui.gov.cn/art/2023/4/19/art_1229661956_202848.html"/>
    <hyperlink ref="J1808" r:id="rId1994" display="http://lssggzy.lishui.gov.cn/art/2023/4/19/art_1229662190_202820.html"/>
    <hyperlink ref="J1813" r:id="rId1995" display="http://lssggzy.lishui.gov.cn/art/2023/4/20/art_1229661923_202809.html"/>
    <hyperlink ref="J1814" r:id="rId1996" display="http://lssggzy.lishui.gov.cn/art/2023/4/20/art_1229661956_203001.html"/>
    <hyperlink ref="J1816" r:id="rId1997" display="http://lssggzy.lishui.gov.cn/art/2023/4/21/art_1229661852_203158.html"/>
    <hyperlink ref="J1817" r:id="rId1998" display="http://lssggzy.lishui.gov.cn/art/2023/4/21/art_1229661852_203131.html"/>
    <hyperlink ref="J1818" r:id="rId1999" display="http://lssggzy.lishui.gov.cn/art/2023/4/23/art_1229662124_203171.html"/>
    <hyperlink ref="J1820" r:id="rId2000" display="http://lssggzy.lishui.gov.cn/art/2023/4/24/art_1229661956_203366.html"/>
    <hyperlink ref="J1824" r:id="rId2001" display="http://lssggzy.lishui.gov.cn/art/2023/4/25/art_1229661852_203432.html"/>
    <hyperlink ref="J1825" r:id="rId2002" display="http://lssggzy.lishui.gov.cn/art/2023/4/25/art_1229662124_203372.html"/>
    <hyperlink ref="J1826" r:id="rId2003" display="http://lssggzy.lishui.gov.cn/art/2023/4/25/art_1229661923_203456.html"/>
    <hyperlink ref="J1827" r:id="rId2004" display="http://lssggzy.lishui.gov.cn/art/2023/4/25/art_1229662157_203268.html"/>
    <hyperlink ref="J1828" r:id="rId2005" display="http://lssggzy.lishui.gov.cn/art/2023/4/25/art_1229661923_203475.html"/>
    <hyperlink ref="J1829" r:id="rId2006" display="http://lssggzy.lishui.gov.cn/art/2023/4/25/art_1229662157_203402.html"/>
    <hyperlink ref="J1831" r:id="rId2007" display="http://lssggzy.lishui.gov.cn/art/2023/4/26/art_1229661956_195063.html"/>
    <hyperlink ref="J1832" r:id="rId2008" display="http://lssggzy.lishui.gov.cn/art/2023/4/26/art_1229661852_203548.html"/>
    <hyperlink ref="J1833" r:id="rId2009" display="http://lssggzy.lishui.gov.cn/art/2023/4/26/art_1229661956_203580.html"/>
    <hyperlink ref="J1837" r:id="rId2010" display="http://lssggzy.lishui.gov.cn/art/2023/4/27/art_1229661812_203587.html"/>
    <hyperlink ref="J1838" r:id="rId2011" display="http://lssggzy.lishui.gov.cn/art/2023/4/27/art_1229661956_203708.html"/>
    <hyperlink ref="J1842" r:id="rId2012" display="http://lssggzy.lishui.gov.cn/art/2023/4/28/art_1229662190_203903.html"/>
    <hyperlink ref="J1843" r:id="rId2013" display="http://lssggzy.lishui.gov.cn/art/2023/4/28/art_1229662124_203768.html"/>
    <hyperlink ref="J1844" r:id="rId2014" display="http://lssggzy.lishui.gov.cn/art/2023/4/28/art_1229662089_203728.html"/>
    <hyperlink ref="J1845" r:id="rId2015" display="http://lssggzy.lishui.gov.cn/art/2023/4/28/art_1229661956_203869.html"/>
    <hyperlink ref="J1846" r:id="rId2016" display="http://lssggzy.lishui.gov.cn/art/2023/4/28/art_1229661923_203152.html"/>
    <hyperlink ref="J1847" r:id="rId2017" display="http://lssggzy.lishui.gov.cn/art/2023/4/28/art_1229662089_203830.html"/>
    <hyperlink ref="J1848" r:id="rId2018" display="http://lssggzy.lishui.gov.cn/art/2023/4/28/art_1229661923_203160.html"/>
    <hyperlink ref="J1850" r:id="rId2019" display="http://lssggzy.lishui.gov.cn/art/2023/5/4/art_1229662089_204009.html"/>
    <hyperlink ref="J1855" r:id="rId2020" display="http://lssggzy.lishui.gov.cn/art/2023/5/5/art_1229662124_210415.html"/>
    <hyperlink ref="J1856" r:id="rId2021" display="http://lssggzy.lishui.gov.cn/art/2023/5/5/art_1229661852_207189.html"/>
    <hyperlink ref="J1857" r:id="rId2022" display="http://lssggzy.lishui.gov.cn/art/2023/5/5/art_1229662157_203971.html"/>
    <hyperlink ref="J1861" r:id="rId2023" display="http://lssggzy.lishui.gov.cn/art/2023/5/6/art_1229662157_210413.html"/>
    <hyperlink ref="J1862" r:id="rId2024" display="http://lssggzy.lishui.gov.cn/art/2023/5/6/art_1229662124_210519.html"/>
    <hyperlink ref="J1867" r:id="rId2025" display="http://lssggzy.lishui.gov.cn/art/2023/5/8/art_1229661852_210790.html"/>
    <hyperlink ref="J1868" r:id="rId2026" display="http://lssggzy.lishui.gov.cn/art/2023/5/8/art_1229661923_210805.html"/>
    <hyperlink ref="J1869" r:id="rId2027" display="http://lssggzy.lishui.gov.cn/art/2023/5/8/art_1229661923_203362.html"/>
    <hyperlink ref="J1874" r:id="rId2028" display="http://lssggzy.lishui.gov.cn/art/2023/5/9/art_1229662190_210957.html"/>
    <hyperlink ref="J1879" r:id="rId2029" display="http://lssggzy.lishui.gov.cn/art/2023/5/10/art_1229662157_210970.html"/>
    <hyperlink ref="J1880" r:id="rId2030" display="http://lssggzy.lishui.gov.cn/art/2023/5/10/art_1229662157_211132.html"/>
    <hyperlink ref="J1881" r:id="rId2031" display="http://lssggzy.lishui.gov.cn/art/2023/5/11/art_1229661956_211249.html"/>
    <hyperlink ref="J1883" r:id="rId2032" display="http://lssggzy.lishui.gov.cn/art/2023/5/12/art_1229662056_211379.html"/>
    <hyperlink ref="J1887" r:id="rId2033" display="http://lssggzy.lishui.gov.cn/art/2023/5/15/art_1229661989_211486.html"/>
    <hyperlink ref="J1890" r:id="rId2034" display="http://lssggzy.lishui.gov.cn/art/2023/5/16/art_1229661812_211577.html"/>
    <hyperlink ref="J1891" r:id="rId2035" display="http://lssggzy.lishui.gov.cn/art/2023/5/16/art_1229662190_211699.html"/>
    <hyperlink ref="J1896" r:id="rId2036" display="http://lssggzy.lishui.gov.cn/art/2023/5/17/art_1229662056_211790.html"/>
    <hyperlink ref="J1897" r:id="rId2037" display="http://lssggzy.lishui.gov.cn/art/2023/5/17/art_1229661989_211730.html"/>
    <hyperlink ref="J1902" r:id="rId2038" display="http://lssggzy.lishui.gov.cn/art/2023/5/18/art_1229661923_210944.html"/>
    <hyperlink ref="J1903" r:id="rId2039" display="http://lssggzy.lishui.gov.cn/art/2023/5/18/art_1229661956_211965.html"/>
    <hyperlink ref="J1906" r:id="rId2040" display="http://lssggzy.lishui.gov.cn/art/2023/5/19/art_1229661852_211998.html"/>
    <hyperlink ref="J1911" r:id="rId2041" display="http://lssggzy.lishui.gov.cn/art/2023/5/22/art_1229661812_212256.html"/>
    <hyperlink ref="J1912" r:id="rId2042" display="http://lssggzy.lishui.gov.cn/art/2023/5/22/art_1229661812_212344.html"/>
    <hyperlink ref="J1915" r:id="rId2043" display="http://lssggzy.lishui.gov.cn/art/2023/5/23/art_1229661956_212487.html"/>
    <hyperlink ref="J1916" r:id="rId2044" display="http://lssggzy.lishui.gov.cn/art/2023/5/23/art_1229662157_212342.html"/>
    <hyperlink ref="J1917" r:id="rId2045" display="http://lssggzy.lishui.gov.cn/art/2023/5/23/art_1229661812_212388.html"/>
    <hyperlink ref="J1920" r:id="rId2046" display="http://lssggzy.lishui.gov.cn/art/2023/5/24/art_1229661812_212500.html"/>
    <hyperlink ref="J1922" r:id="rId2047" display="http://lssggzy.lishui.gov.cn/art/2023/5/25/art_1229662157_212626.html"/>
    <hyperlink ref="J1923" r:id="rId2048" display="http://lssggzy.lishui.gov.cn/art/2023/5/25/art_1229662089_212790.html"/>
    <hyperlink ref="J1924" r:id="rId2049" display="http://lssggzy.lishui.gov.cn/art/2023/5/25/art_1229661852_212759.html"/>
    <hyperlink ref="J1926" r:id="rId2050" display="http://lssggzy.lishui.gov.cn/art/2023/5/26/art_1229661956_212881.html"/>
    <hyperlink ref="J1927" r:id="rId2051" display="http://lssggzy.lishui.gov.cn/art/2023/5/26/art_1229662157_212981.html"/>
    <hyperlink ref="J1928" r:id="rId2052" display="http://lssggzy.lishui.gov.cn/art/2023/5/26/art_1229661812_212792.html"/>
    <hyperlink ref="J1929" r:id="rId2053" display="http://lssggzy.lishui.gov.cn/art/2023/5/29/art_1229661852_210787.html"/>
    <hyperlink ref="J1930" r:id="rId2054" display="http://lssggzy.lishui.gov.cn/art/2023/5/29/art_1229661852_213144.html"/>
    <hyperlink ref="J1931" r:id="rId2055" display="http://lssggzy.lishui.gov.cn/art/2023/5/29/art_1229661956_213099.html"/>
    <hyperlink ref="J1932" r:id="rId2056" display="http://lssggzy.lishui.gov.cn/art/2023/5/29/art_1229661852_213092.html"/>
    <hyperlink ref="J1936" r:id="rId2057" display="http://lssggzy.lishui.gov.cn/art/2023/5/30/art_1229662089_213263.html"/>
    <hyperlink ref="J1937" r:id="rId2058" display="http://lssggzy.lishui.gov.cn/art/2023/5/30/art_1229661812_213306.html"/>
    <hyperlink ref="J1938" r:id="rId2059" display="http://lssggzy.lishui.gov.cn/art/2023/5/30/art_1229661812_213159.html"/>
    <hyperlink ref="J1941" r:id="rId2060" display="http://lssggzy.lishui.gov.cn/art/2023/5/31/art_1229661812_213292.html"/>
    <hyperlink ref="J1943" r:id="rId2061" display="http://lssggzy.lishui.gov.cn/art/2023/6/1/art_1229662190_213519.html"/>
    <hyperlink ref="J1944" r:id="rId2062" display="http://lssggzy.lishui.gov.cn/art/2023/6/2/art_1229661852_213673.html"/>
    <hyperlink ref="J1946" r:id="rId2063" display="http://lssggzy.lishui.gov.cn/art/2023/6/6/art_1229662124_213893.html"/>
    <hyperlink ref="J1947" r:id="rId2064" display="http://lssggzy.lishui.gov.cn/art/2023/6/6/art_1229662089_213828.html"/>
    <hyperlink ref="J1948" r:id="rId2065" display="http://lssggzy.lishui.gov.cn/art/2023/6/7/art_1229661852_214073.html"/>
    <hyperlink ref="J1949" r:id="rId2066" display="http://lssggzy.lishui.gov.cn/art/2023/6/7/art_1229661989_213978.html"/>
    <hyperlink ref="J1956" r:id="rId2067" display="http://lssggzy.lishui.gov.cn/art/2023/6/8/art_1229661956_203581.html"/>
    <hyperlink ref="J1957" r:id="rId2068" display="http://lssggzy.lishui.gov.cn/art/2023/6/8/art_1229661923_214065.html"/>
    <hyperlink ref="J1958" r:id="rId2069" display="http://lssggzy.lishui.gov.cn/art/2023/6/8/art_1229661852_214071.html"/>
    <hyperlink ref="J1962" r:id="rId2070" display="http://lssggzy.lishui.gov.cn/art/2023/6/9/art_1229661923_214334.html"/>
    <hyperlink ref="J1963" r:id="rId2071" display="http://lssggzy.lishui.gov.cn/art/2023/6/9/art_1229661989_214546.html"/>
    <hyperlink ref="J1964" r:id="rId2072" display="http://lssggzy.lishui.gov.cn/art/2023/6/9/art_1229662190_214538.html"/>
    <hyperlink ref="J1965" r:id="rId2073" display="http://lssggzy.lishui.gov.cn/art/2023/6/9/art_1229661852_214264.html"/>
    <hyperlink ref="J1969" r:id="rId2074" display="http://lssggzy.lishui.gov.cn/art/2023/6/12/art_1229661923_213879.html"/>
    <hyperlink ref="J1970" r:id="rId2075" display="http://lssggzy.lishui.gov.cn/art/2023/6/12/art_1229661852_214075.html"/>
    <hyperlink ref="J1971" r:id="rId2076" display="http://lssggzy.lishui.gov.cn/art/2023/6/12/art_1229661812_214558.html"/>
    <hyperlink ref="J1972" r:id="rId2077" display="http://lssggzy.lishui.gov.cn/art/2023/6/12/art_1229661923_213935.html"/>
    <hyperlink ref="J1973" r:id="rId2078" display="http://lssggzy.lishui.gov.cn/art/2023/6/12/art_1229662190_214644.html"/>
    <hyperlink ref="J1975" r:id="rId2079" display="http://lssggzy.lishui.gov.cn/art/2023/6/13/art_1229661923_214161.html"/>
    <hyperlink ref="J1976" r:id="rId2080" display="http://lssggzy.lishui.gov.cn/art/2023/6/13/art_1229662190_214059.html"/>
    <hyperlink ref="J1977" r:id="rId2081" display="http://lssggzy.lishui.gov.cn/art/2023/6/13/art_1229662124_214839.html"/>
    <hyperlink ref="J1978" r:id="rId2082" display="http://lssggzy.lishui.gov.cn/art/2023/6/13/art_1229662056_214863.html"/>
    <hyperlink ref="J1981" r:id="rId2083" display="http://lssggzy.lishui.gov.cn/art/2023/6/14/art_1229661852_214874.html"/>
    <hyperlink ref="J1982" r:id="rId2084" display="http://lssggzy.lishui.gov.cn/art/2023/6/14/art_1229661852_214939.html"/>
    <hyperlink ref="J1983" r:id="rId2085" display="http://lssggzy.lishui.gov.cn/art/2023/6/14/art_1229661812_221651.html"/>
    <hyperlink ref="J1984" r:id="rId2086" display="http://lssggzy.lishui.gov.cn/art/2023/6/14/art_1229662157_215012.html"/>
    <hyperlink ref="J1990" r:id="rId2087" display="http://lssggzy.lishui.gov.cn/art/2023/6/15/art_1229662056_215074.html"/>
    <hyperlink ref="J1991" r:id="rId2088" display="http://lssggzy.lishui.gov.cn/art/2023/6/15/art_1229662089_215051.html"/>
    <hyperlink ref="J1993" r:id="rId2089" display="http://lssggzy.lishui.gov.cn/art/2023/6/16/art_1229662190_215164.html"/>
    <hyperlink ref="J1996" r:id="rId2090" display="http://lssggzy.lishui.gov.cn/art/2023/6/19/art_1229662089_215271.html"/>
    <hyperlink ref="J1997" r:id="rId2091" display="http://lssggzy.lishui.gov.cn/art/2023/6/19/art_1229661812_215333.html"/>
    <hyperlink ref="J1998" r:id="rId2092" display="http://lssggzy.lishui.gov.cn/art/2023/6/19/art_1229662089_215305.html"/>
    <hyperlink ref="J2000" r:id="rId2093" display="http://lssggzy.lishui.gov.cn/art/2023/6/20/art_1229662124_215473.html"/>
    <hyperlink ref="J2001" r:id="rId2094" display="http://lssggzy.lishui.gov.cn/art/2023/6/20/art_1229662190_215571.html"/>
    <hyperlink ref="J2002" r:id="rId2095" display="http://lssggzy.lishui.gov.cn/art/2023/6/20/art_1229661852_215489.html"/>
    <hyperlink ref="J2003" r:id="rId2096" display="http://lssggzy.lishui.gov.cn/art/2023/6/20/art_1229662089_215440.html"/>
    <hyperlink ref="J2004" r:id="rId2097" display="http://lssggzy.lishui.gov.cn/art/2023/6/20/art_1229661852_215483.html"/>
    <hyperlink ref="J2007" r:id="rId2098" display="http://lssggzy.lishui.gov.cn/art/2023/6/21/art_1229662124_215741.html"/>
    <hyperlink ref="J2008" r:id="rId2099" display="http://lssggzy.lishui.gov.cn/art/2023/6/21/art_1229662089_215599.html"/>
    <hyperlink ref="J2009" r:id="rId2100" display="http://lssggzy.lishui.gov.cn/art/2023/6/21/art_1229661923_215627.html"/>
    <hyperlink ref="J2010" r:id="rId2101" display="http://lssggzy.lishui.gov.cn/art/2023/6/21/art_1229661812_215579.html"/>
    <hyperlink ref="J2011" r:id="rId2102" display="http://lssggzy.lishui.gov.cn/art/2023/6/21/art_1229662056_215756.html"/>
    <hyperlink ref="J2014" r:id="rId2103" display="http://lssggzy.lishui.gov.cn/art/2023/6/25/art_1229662056_215858.html"/>
    <hyperlink ref="J2015" r:id="rId2104" display="http://lssggzy.lishui.gov.cn/art/2023/6/25/art_1229662056_215143.html"/>
    <hyperlink ref="J2019" r:id="rId2105" display="http://lssggzy.lishui.gov.cn/art/2023/6/26/art_1229661956_215727.html"/>
    <hyperlink ref="J2020" r:id="rId2106" display="http://lssggzy.lishui.gov.cn/art/2023/6/26/art_1229662190_216008.html"/>
    <hyperlink ref="J2021" r:id="rId2107" display="http://lssggzy.lishui.gov.cn/art/2023/6/26/art_1229661812_216018.html"/>
    <hyperlink ref="J2022" r:id="rId2108" display="http://lssggzy.lishui.gov.cn/art/2023/6/26/art_1229662157_215855.html"/>
    <hyperlink ref="J2023" r:id="rId2109" display="http://lssggzy.lishui.gov.cn/art/2023/6/26/art_1229661956_215897.html"/>
    <hyperlink ref="J2024" r:id="rId2110" display="http://lssggzy.lishui.gov.cn/art/2023/6/26/art_1229662089_215860.html"/>
    <hyperlink ref="J2025" r:id="rId2111" display="http://lssggzy.lishui.gov.cn/art/2023/6/26/art_1229662089_215850.html"/>
    <hyperlink ref="J2026" r:id="rId2112" display="http://lssggzy.lishui.gov.cn/art/2023/6/26/art_1229661923_216007.html"/>
    <hyperlink ref="J2027" r:id="rId2113" display="http://lssggzy.lishui.gov.cn/art/2023/6/26/art_1229662190_215963.html"/>
    <hyperlink ref="J2028" r:id="rId2114" display="http://lssggzy.lishui.gov.cn/art/2023/6/26/art_1229661923_215503.html"/>
    <hyperlink ref="J2029" r:id="rId2115" display="http://lssggzy.lishui.gov.cn/art/2023/6/26/art_1229661923_215722.html"/>
    <hyperlink ref="J2030" r:id="rId2116" display="http://lssggzy.lishui.gov.cn/art/2023/6/26/art_1229661923_215534.html"/>
    <hyperlink ref="J2034" r:id="rId2117" display="http://lssggzy.lishui.gov.cn/art/2023/6/27/art_1229662157_216022.html"/>
    <hyperlink ref="J2035" r:id="rId2118" display="http://lssggzy.lishui.gov.cn/art/2023/6/27/art_1229661852_216059.html"/>
    <hyperlink ref="J2036" r:id="rId2119" display="http://lssggzy.lishui.gov.cn/art/2023/6/27/art_1229661989_216020.html"/>
    <hyperlink ref="J2037" r:id="rId2120" display="http://lssggzy.lishui.gov.cn/art/2023/6/27/art_1229662089_216123.html"/>
    <hyperlink ref="J2039" r:id="rId2121" display="http://lssggzy.lishui.gov.cn/art/2023/6/28/art_1229661852_216211.html"/>
    <hyperlink ref="J2040" r:id="rId2122" display="http://lssggzy.lishui.gov.cn/art/2023/6/28/art_1229662056_216199.html"/>
    <hyperlink ref="J2041" r:id="rId2123" display="http://lssggzy.lishui.gov.cn/art/2023/6/28/art_1229661956_216234.html"/>
    <hyperlink ref="J2042" r:id="rId2124" display="http://lssggzy.lishui.gov.cn/art/2023/6/28/art_1229661812_216128.html"/>
    <hyperlink ref="J2043" r:id="rId2125" display="http://lssggzy.lishui.gov.cn/art/2023/6/28/art_1229662089_216198.html"/>
    <hyperlink ref="J2047" r:id="rId2126" display="http://lssggzy.lishui.gov.cn/art/2023/6/30/art_1229661852_216499.html"/>
    <hyperlink ref="J2048" r:id="rId2127" display="http://lssggzy.lishui.gov.cn/art/2023/6/30/art_1229661923_226090.html"/>
    <hyperlink ref="J2049" r:id="rId2128" display="http://lssggzy.lishui.gov.cn/art/2023/6/30/art_1229661812_216411.html"/>
    <hyperlink ref="J2050" r:id="rId2129" display="http://lssggzy.lishui.gov.cn/art/2023/6/30/art_1229661812_216373.html"/>
    <hyperlink ref="J2052" r:id="rId2130" display="http://lssggzy.lishui.gov.cn/art/2023/7/3/art_1229661812_216674.html"/>
    <hyperlink ref="J2053" r:id="rId2131" display="http://lssggzy.lishui.gov.cn/art/2023/7/3/art_1229661989_216594.html"/>
    <hyperlink ref="J2054" r:id="rId2132" display="http://lssggzy.lishui.gov.cn/art/2023/7/3/art_1229661956_215026.html"/>
    <hyperlink ref="J2057" r:id="rId2133" display="http://lssggzy.lishui.gov.cn/art/2023/7/4/art_1229661989_216772.html"/>
    <hyperlink ref="J2058" r:id="rId2134" display="http://lssggzy.lishui.gov.cn/art/2023/7/4/art_1229662124_216829.html"/>
    <hyperlink ref="J2059" r:id="rId2135" display="http://lssggzy.lishui.gov.cn/art/2023/7/4/art_1229662190_216838.html"/>
    <hyperlink ref="J2061" r:id="rId2136" display="http://lssggzy.lishui.gov.cn/art/2023/7/5/art_1229661812_215013.html"/>
    <hyperlink ref="J2062" r:id="rId2137" display="http://lssggzy.lishui.gov.cn/art/2023/7/5/art_1229662124_216881.html"/>
    <hyperlink ref="J2063" r:id="rId2138" display="http://lssggzy.lishui.gov.cn/art/2023/7/5/art_1229662089_216849.html"/>
    <hyperlink ref="J2065" r:id="rId2139" display="http://lssggzy.lishui.gov.cn/art/2023/7/6/art_1229661989_217028.html"/>
    <hyperlink ref="J2069" r:id="rId2140" display="http://lssggzy.lishui.gov.cn/art/2023/7/7/art_1229662089_217057.html"/>
    <hyperlink ref="J2070" r:id="rId2141" display="http://lssggzy.lishui.gov.cn/art/2023/7/7/art_1229661923_216669.html"/>
    <hyperlink ref="J2074" r:id="rId2142" display="http://lssggzy.lishui.gov.cn/art/2023/7/9/art_1229661989_216143.html"/>
    <hyperlink ref="J2075" r:id="rId2143" display="http://lssggzy.lishui.gov.cn/art/2023/7/10/art_1229661812_218575.html"/>
    <hyperlink ref="J2076" r:id="rId2144" display="http://lssggzy.lishui.gov.cn/art/2023/7/11/art_1229661852_219336.html"/>
    <hyperlink ref="J2077" r:id="rId2145" display="http://lssggzy.lishui.gov.cn/art/2023/7/11/art_1229661852_219297.html"/>
    <hyperlink ref="J2081" r:id="rId2146" display="http://lssggzy.lishui.gov.cn/art/2023/7/12/art_1229661812_219350.html"/>
    <hyperlink ref="J2082" r:id="rId2147" display="http://lssggzy.lishui.gov.cn/art/2023/7/12/art_1229662056_219345.html"/>
    <hyperlink ref="J2083" r:id="rId2148" display="http://lssggzy.lishui.gov.cn/art/2023/7/12/art_1229661956_219448.html"/>
    <hyperlink ref="J2084" r:id="rId2149" display="http://lssggzy.lishui.gov.cn/art/2023/7/13/art_1229661852_219497.html"/>
    <hyperlink ref="J2086" r:id="rId2150" display="http://lssggzy.lishui.gov.cn/art/2023/7/14/art_1229662157_219634.html"/>
    <hyperlink ref="J2087" r:id="rId2151" display="http://lssggzy.lishui.gov.cn/art/2023/7/14/art_1229661923_216936.html"/>
    <hyperlink ref="J2089" r:id="rId2152" display="http://lssggzy.lishui.gov.cn/art/2023/7/17/art_1229662089_219858.html"/>
    <hyperlink ref="J2090" r:id="rId2153" display="http://lssggzy.lishui.gov.cn/art/2023/7/17/art_1229661852_219922.html"/>
    <hyperlink ref="J2091" r:id="rId2154" display="http://lssggzy.lishui.gov.cn/art/2023/7/17/art_1229661852_219928.html"/>
    <hyperlink ref="J2092" r:id="rId2155" display="http://lssggzy.lishui.gov.cn/art/2023/7/18/art_1229661923_220156.html"/>
    <hyperlink ref="J2093" r:id="rId2156" display="http://lssggzy.lishui.gov.cn/art/2023/7/18/art_1229662157_219942.html"/>
    <hyperlink ref="J2094" r:id="rId2157" display="http://lssggzy.lishui.gov.cn/art/2023/7/18/art_1229661956_220166.html"/>
    <hyperlink ref="J2095" r:id="rId2158" display="http://lssggzy.lishui.gov.cn/art/2023/7/18/art_1229661852_219941.html"/>
    <hyperlink ref="J2096" r:id="rId2159" display="http://lssggzy.lishui.gov.cn/art/2023/7/18/art_1229661852_220126.html"/>
    <hyperlink ref="J2098" r:id="rId2160" display="http://lssggzy.lishui.gov.cn/art/2023/7/19/art_1229661852_220248.html"/>
    <hyperlink ref="J2099" r:id="rId2161" display="http://lssggzy.lishui.gov.cn/art/2023/7/19/art_1229662089_220214.html"/>
    <hyperlink ref="J2103" r:id="rId2162" display="http://lssggzy.lishui.gov.cn/art/2023/7/20/art_1229662089_220304.html"/>
    <hyperlink ref="J2104" r:id="rId2163" display="http://lssggzy.lishui.gov.cn/art/2023/7/20/art_1229662124_220384.html"/>
    <hyperlink ref="J2106" r:id="rId2164" display="http://lssggzy.lishui.gov.cn/art/2023/7/21/art_1229662056_220657.html"/>
    <hyperlink ref="J2107" r:id="rId2165" display="http://lssggzy.lishui.gov.cn/art/2023/7/21/art_1229661989_220688.html"/>
    <hyperlink ref="J2108" r:id="rId2166" display="http://lssggzy.lishui.gov.cn/art/2023/7/21/art_1229662124_220655.html"/>
    <hyperlink ref="J2109" r:id="rId2167" display="http://lssggzy.lishui.gov.cn/art/2023/7/21/art_1229662089_220433.html"/>
    <hyperlink ref="J2110" r:id="rId2168" display="http://lssggzy.lishui.gov.cn/art/2023/7/21/art_1229662190_220706.html"/>
    <hyperlink ref="J2115" r:id="rId2169" display="http://lssggzy.lishui.gov.cn/art/2023/7/24/art_1229662089_220879.html"/>
    <hyperlink ref="J2116" r:id="rId2170" display="http://lssggzy.lishui.gov.cn/art/2023/7/24/art_1229661956_220705.html"/>
    <hyperlink ref="J2118" r:id="rId2171" display="http://lssggzy.lishui.gov.cn/art/2023/7/25/art_1229662190_220863.html"/>
    <hyperlink ref="J2119" r:id="rId2172" display="http://lssggzy.lishui.gov.cn/art/2023/7/25/art_1229662124_220892.html"/>
    <hyperlink ref="J2124" r:id="rId2173" display="http://lssggzy.lishui.gov.cn/art/2023/7/26/art_1229662056_221006.html"/>
    <hyperlink ref="J2125" r:id="rId2174" display="http://lssggzy.lishui.gov.cn/art/2023/7/26/art_1229662190_221045.html"/>
    <hyperlink ref="J2126" r:id="rId2175" display="http://lssggzy.lishui.gov.cn/art/2023/7/26/art_1229662190_220694.html"/>
    <hyperlink ref="J2127" r:id="rId2176" display="http://lssggzy.lishui.gov.cn/art/2023/7/26/art_1229661989_221139.html"/>
    <hyperlink ref="J2128" r:id="rId2177" display="http://lssggzy.lishui.gov.cn/art/2023/7/26/art_1229661956_221125.html"/>
    <hyperlink ref="J2132" r:id="rId2178" display="http://lssggzy.lishui.gov.cn/art/2023/7/27/art_1229661989_221347.html"/>
    <hyperlink ref="J2135" r:id="rId2179" display="http://lssggzy.lishui.gov.cn/art/2023/7/28/art_1229661956_221620.html"/>
    <hyperlink ref="J2136" r:id="rId2180" display="http://lssggzy.lishui.gov.cn/art/2023/7/28/art_1229661956_221409.html"/>
    <hyperlink ref="J2137" r:id="rId2181" display="http://lssggzy.lishui.gov.cn/art/2023/7/28/art_1229662056_221405.html"/>
    <hyperlink ref="J2138" r:id="rId2182" display="http://lssggzy.lishui.gov.cn/art/2023/7/28/art_1229661852_221614.html"/>
    <hyperlink ref="J2139" r:id="rId2183" display="http://lssggzy.lishui.gov.cn/art/2023/7/28/art_1229662190_221399.html"/>
    <hyperlink ref="J2140" r:id="rId2184" display="http://lssggzy.lishui.gov.cn/art/2023/7/28/art_1229662056_221372.html"/>
    <hyperlink ref="J2141" r:id="rId2185" display="http://lssggzy.lishui.gov.cn/art/2023/7/28/art_1229662190_221398.html"/>
    <hyperlink ref="J2147" r:id="rId2186" display="http://lssggzy.lishui.gov.cn/art/2023/7/31/art_1229661852_221697.html"/>
    <hyperlink ref="J2148" r:id="rId2187" display="http://lssggzy.lishui.gov.cn/art/2023/7/31/art_1229661852_221800.html"/>
    <hyperlink ref="J2149" r:id="rId2188" display="http://lssggzy.lishui.gov.cn/art/2023/8/1/art_1229662190_221870.html"/>
    <hyperlink ref="J2150" r:id="rId2189" display="http://lssggzy.lishui.gov.cn/art/2023/8/1/art_1229662124_221946.html"/>
    <hyperlink ref="J2154" r:id="rId2190" display="http://lssggzy.lishui.gov.cn/art/2023/8/2/art_1229661989_222027.html"/>
    <hyperlink ref="J2155" r:id="rId2191" display="http://lssggzy.lishui.gov.cn/art/2023/8/2/art_1229662190_222127.html"/>
    <hyperlink ref="J2160" r:id="rId2192" display="http://lssggzy.lishui.gov.cn/art/2023/8/3/art_1229661812_222626.html"/>
    <hyperlink ref="J2161" r:id="rId2193" display="http://lssggzy.lishui.gov.cn/art/2023/8/3/art_1229662157_222624.html"/>
    <hyperlink ref="J2162" r:id="rId2194" display="http://lssggzy.lishui.gov.cn/art/2023/8/4/art_1229661923_222632.html"/>
    <hyperlink ref="J2164" r:id="rId2195" display="http://lssggzy.lishui.gov.cn/art/2023/8/7/art_1229661852_223295.html"/>
    <hyperlink ref="J2165" r:id="rId2196" display="http://lssggzy.lishui.gov.cn/art/2023/8/7/art_1229661852_223293.html"/>
    <hyperlink ref="J2166" r:id="rId2197" display="http://lssggzy.lishui.gov.cn/art/2023/8/7/art_1229661923_223310.html"/>
    <hyperlink ref="J2167" r:id="rId2198" display="http://lssggzy.lishui.gov.cn/art/2023/8/7/art_1229662157_223286.html"/>
    <hyperlink ref="J2168" r:id="rId2199" display="http://lssggzy.lishui.gov.cn/art/2023/8/8/art_1229661923_223460.html"/>
    <hyperlink ref="J2169" r:id="rId2200" display="http://lssggzy.lishui.gov.cn/art/2023/8/8/art_1229661812_223327.html"/>
    <hyperlink ref="J2170" r:id="rId2201" display="http://lssggzy.lishui.gov.cn/art/2023/8/8/art_1229661812_223433.html"/>
    <hyperlink ref="J2171" r:id="rId2202" display="http://lssggzy.lishui.gov.cn/art/2023/8/8/art_1229661923_222863.html"/>
    <hyperlink ref="J2172" r:id="rId2203" display="http://lssggzy.lishui.gov.cn/art/2023/8/8/art_1229661852_223483.html"/>
    <hyperlink ref="J2178" r:id="rId2204" display="http://lssggzy.lishui.gov.cn/art/2023/8/10/art_1229662056_223789.html"/>
    <hyperlink ref="J2179" r:id="rId2205" display="http://lssggzy.lishui.gov.cn/art/2023/8/10/art_1229661812_223938.html"/>
    <hyperlink ref="J2180" r:id="rId2206" display="http://lssggzy.lishui.gov.cn/art/2023/8/10/art_1229662157_223773.html"/>
    <hyperlink ref="J2183" r:id="rId2207" display="http://lssggzy.lishui.gov.cn/art/2023/8/11/art_1229661852_224223.html"/>
    <hyperlink ref="J2184" r:id="rId2208" display="http://lssggzy.lishui.gov.cn/art/2023/8/11/art_1229661989_223987.html"/>
    <hyperlink ref="J2187" r:id="rId2209" display="http://lssggzy.lishui.gov.cn/art/2023/8/14/art_1229662089_224417.html"/>
    <hyperlink ref="J2188" r:id="rId2210" display="http://lssggzy.lishui.gov.cn/art/2023/8/14/art_1229661812_224403.html"/>
    <hyperlink ref="J2190" r:id="rId2211" display="http://lssggzy.lishui.gov.cn/art/2023/8/15/art_1229662124_224684.html"/>
    <hyperlink ref="J2191" r:id="rId2212" display="http://lssggzy.lishui.gov.cn/art/2023/8/15/art_1229661989_224532.html"/>
    <hyperlink ref="J2192" r:id="rId2213" display="http://lssggzy.lishui.gov.cn/art/2023/8/15/art_1229661956_224503.html"/>
    <hyperlink ref="J2193" r:id="rId2214" display="http://lssggzy.lishui.gov.cn/art/2023/8/15/art_1229661812_224595.html"/>
    <hyperlink ref="J2194" r:id="rId2215" display="http://lssggzy.lishui.gov.cn/art/2023/8/15/art_1229661812_224664.html"/>
    <hyperlink ref="J2195" r:id="rId2216" display="http://lssggzy.lishui.gov.cn/art/2023/8/15/art_1229661812_224256.html"/>
    <hyperlink ref="J2197" r:id="rId2217" display="http://lssggzy.lishui.gov.cn/art/2023/8/16/art_1229662190_224864.html"/>
    <hyperlink ref="J2199" r:id="rId2218" display="http://lssggzy.lishui.gov.cn/art/2023/8/17/art_1229662124_225066.html"/>
    <hyperlink ref="J2200" r:id="rId2219" display="http://lssggzy.lishui.gov.cn/art/2023/8/17/art_1229661852_224899.html"/>
    <hyperlink ref="J2201" r:id="rId2220" display="http://lssggzy.lishui.gov.cn/art/2023/8/17/art_1229662157_224405.html"/>
    <hyperlink ref="J2203" r:id="rId2221" display="http://lssggzy.lishui.gov.cn/art/2023/8/18/art_1229662124_225302.html"/>
    <hyperlink ref="J2204" r:id="rId2222" display="http://lssggzy.lishui.gov.cn/art/2023/8/18/art_1229661812_225264.html"/>
    <hyperlink ref="J2205" r:id="rId2223" display="http://lssggzy.lishui.gov.cn/art/2023/8/18/art_1229662056_225280.html"/>
    <hyperlink ref="J2207" r:id="rId2224" display="http://lssggzy.lishui.gov.cn/art/2023/8/21/art_1229661812_225494.html"/>
    <hyperlink ref="J2208" r:id="rId2225" display="http://lssggzy.lishui.gov.cn/art/2023/8/22/art_1229661852_225746.html"/>
    <hyperlink ref="J2212" r:id="rId2226" display="http://lssggzy.lishui.gov.cn/art/2023/8/24/art_1229662124_226100.html"/>
    <hyperlink ref="J2213" r:id="rId2227" display="http://lssggzy.lishui.gov.cn/art/2023/8/24/art_1229661956_225952.html"/>
    <hyperlink ref="J2214" r:id="rId2228" display="http://lssggzy.lishui.gov.cn/art/2023/8/24/art_1229662157_226222.html"/>
    <hyperlink ref="J2215" r:id="rId2229" display="http://lssggzy.lishui.gov.cn/art/2023/8/25/art_1229661923_225438.html"/>
    <hyperlink ref="J2216" r:id="rId2230" display="http://lssggzy.lishui.gov.cn/art/2023/8/25/art_1229661923_224994.html"/>
    <hyperlink ref="J2217" r:id="rId2231" display="http://lssggzy.lishui.gov.cn/art/2023/8/25/art_1229662124_226388.html"/>
    <hyperlink ref="J2228" r:id="rId2232" display="http://lssggzy.lishui.gov.cn/art/2023/8/29/art_1229661956_227009.html"/>
    <hyperlink ref="J2232" r:id="rId2233" display="http://lssggzy.lishui.gov.cn/art/2023/8/30/art_1229661812_227302.html"/>
    <hyperlink ref="J2233" r:id="rId2234" display="http://lssggzy.lishui.gov.cn/art/2023/8/31/art_1229661852_227400.html"/>
    <hyperlink ref="J2234" r:id="rId2235" display="http://lssggzy.lishui.gov.cn/art/2023/8/31/art_1229662190_227463.html"/>
    <hyperlink ref="J2235" r:id="rId2236" display="http://lssggzy.lishui.gov.cn/art/2023/9/1/art_1229661956_227862.html"/>
    <hyperlink ref="J2236" r:id="rId2237" display="http://lssggzy.lishui.gov.cn/art/2023/9/3/art_1229662089_227879.html"/>
    <hyperlink ref="J2237" r:id="rId2238" display="http://lssggzy.lishui.gov.cn/art/2023/9/4/art_1229661956_228084.html"/>
    <hyperlink ref="J2238" r:id="rId2239" display="http://lssggzy.lishui.gov.cn/art/2023/9/4/art_1229661852_228119.html"/>
    <hyperlink ref="J2239" r:id="rId2240" display="http://lssggzy.lishui.gov.cn/art/2023/9/5/art_1229661956_228207.html"/>
    <hyperlink ref="J2240" r:id="rId2241" display="http://lssggzy.lishui.gov.cn/art/2023/9/5/art_1229662089_228404.html"/>
    <hyperlink ref="J2241" r:id="rId2242" display="http://lssggzy.lishui.gov.cn/art/2023/9/6/art_1229661852_228598.html"/>
    <hyperlink ref="J2242" r:id="rId2243" display="http://lssggzy.lishui.gov.cn/art/2023/9/6/art_1229661812_228682.html"/>
    <hyperlink ref="J2243" r:id="rId2244" display="http://lssggzy.lishui.gov.cn/art/2023/9/6/art_1229662089_228687.html"/>
    <hyperlink ref="J2244" r:id="rId2245" display="http://lssggzy.lishui.gov.cn/art/2023/9/7/art_1229662089_228909.html"/>
    <hyperlink ref="J2245" r:id="rId2246" display="http://lssggzy.lishui.gov.cn/art/2023/9/8/art_1229662190_229067.html"/>
    <hyperlink ref="J2246" r:id="rId2247" display="http://lssggzy.lishui.gov.cn/art/2023/9/8/art_1229662089_229171.html"/>
    <hyperlink ref="J2247" r:id="rId2248" display="http://lssggzy.lishui.gov.cn/art/2023/9/9/art_1229662190_229093.html"/>
    <hyperlink ref="J2248" r:id="rId2249" display="http://lssggzy.lishui.gov.cn/art/2023/9/11/art_1229662124_229465.html"/>
    <hyperlink ref="J2249" r:id="rId2250" display="http://lssggzy.lishui.gov.cn/art/2023/9/11/art_1229662124_229378.html"/>
    <hyperlink ref="J2250" r:id="rId2251" display="http://lssggzy.lishui.gov.cn/art/2023/9/12/art_1229662157_229540.html"/>
    <hyperlink ref="J2251" r:id="rId2252" display="http://lssggzy.lishui.gov.cn/art/2023/9/12/art_1229662124_229231.html"/>
    <hyperlink ref="J2252" r:id="rId2253" display="http://lssggzy.lishui.gov.cn/art/2023/9/13/art_1229661812_230082.html"/>
    <hyperlink ref="J2253" r:id="rId2254" display="http://lssggzy.lishui.gov.cn/art/2023/9/13/art_1229662056_230061.html"/>
    <hyperlink ref="J2254" r:id="rId2255" display="http://lssggzy.lishui.gov.cn/art/2023/9/13/art_1229662190_229856.html"/>
    <hyperlink ref="J2255" r:id="rId2256" display="http://lssggzy.lishui.gov.cn/art/2023/9/18/art_1229661956_230834.html"/>
    <hyperlink ref="J2256" r:id="rId2257" display="http://lssggzy.lishui.gov.cn/art/2023/9/19/art_1229662089_231127.html"/>
    <hyperlink ref="J2257" r:id="rId2258" display="http://lssggzy.lishui.gov.cn/art/2023/9/19/art_1229661956_230869.html"/>
    <hyperlink ref="J2258" r:id="rId2259" display="http://lssggzy.lishui.gov.cn/art/2023/9/21/art_1229661852_231648.html"/>
    <hyperlink ref="J2259" r:id="rId2260" display="http://lssggzy.lishui.gov.cn/art/2023/9/22/art_1229661812_231681.html"/>
    <hyperlink ref="J2260" r:id="rId2261" display="http://lssggzy.lishui.gov.cn/art/2023/9/23/art_1229662157_230276.html"/>
    <hyperlink ref="J2261" r:id="rId2262" display="http://lssggzy.lishui.gov.cn/art/2023/9/25/art_1229662157_232342.html"/>
    <hyperlink ref="J2262" r:id="rId2263" display="http://lssggzy.lishui.gov.cn/art/2023/9/25/art_1229662190_232207.html"/>
    <hyperlink ref="J2263" r:id="rId2264" display="http://lssggzy.lishui.gov.cn/art/2023/9/25/art_1229661956_232320.html"/>
    <hyperlink ref="J2264" r:id="rId2265" display="http://lssggzy.lishui.gov.cn/art/2023/9/25/art_1229662157_232081.html"/>
    <hyperlink ref="J2265" r:id="rId2266" display="http://lssggzy.lishui.gov.cn/art/2023/9/26/art_1229662157_232657.html"/>
    <hyperlink ref="J2266" r:id="rId2267" display="http://lssggzy.lishui.gov.cn/art/2023/9/27/art_1229661852_232920.html"/>
    <hyperlink ref="J2267" r:id="rId2268" display="http://lssggzy.lishui.gov.cn/art/2023/9/28/art_1229661812_232862.html"/>
    <hyperlink ref="J2268" r:id="rId2269" display="http://lssggzy.lishui.gov.cn/art/2023/9/28/art_1229661852_233562.html"/>
    <hyperlink ref="J2269" r:id="rId2270" display="http://lssggzy.lishui.gov.cn/art/2023/10/7/art_1229661989_233717.html"/>
    <hyperlink ref="J2270" r:id="rId2271" display="http://lssggzy.lishui.gov.cn/art/2023/10/7/art_1229661956_233682.html"/>
    <hyperlink ref="J2271" r:id="rId2272" display="http://lssggzy.lishui.gov.cn/art/2023/10/7/art_1229661923_233735.html"/>
    <hyperlink ref="J2272" r:id="rId2273" display="http://lssggzy.lishui.gov.cn/art/2023/10/7/art_1229662124_233767.html"/>
    <hyperlink ref="J2273" r:id="rId2274" display="http://lssggzy.lishui.gov.cn/art/2023/10/8/art_1229662124_234025.html"/>
    <hyperlink ref="J2274" r:id="rId2275" display="http://lssggzy.lishui.gov.cn/art/2023/10/8/art_1229661923_233862.html"/>
    <hyperlink ref="J2275" r:id="rId2276" display="http://lssggzy.lishui.gov.cn/art/2023/10/9/art_1229661956_234330.html"/>
    <hyperlink ref="J2276" r:id="rId2277" display="http://lssggzy.lishui.gov.cn/art/2023/10/10/art_1229662089_234607.html"/>
    <hyperlink ref="J2277" r:id="rId2278" display="http://lssggzy.lishui.gov.cn/art/2023/10/10/art_1229662190_234438.html"/>
    <hyperlink ref="J2278" r:id="rId2279" display="http://lssggzy.lishui.gov.cn/art/2023/10/11/art_1229662124_234783.html"/>
    <hyperlink ref="J2279" r:id="rId2280" display="http://lssggzy.lishui.gov.cn/art/2023/10/11/art_1229661956_234609.html"/>
    <hyperlink ref="J2280" r:id="rId2281" display="http://lssggzy.lishui.gov.cn/art/2023/10/12/art_1229661956_234870.html"/>
    <hyperlink ref="J2286" r:id="rId2282" display="http://lssggzy.lishui.gov.cn/art/2023/10/13/art_1229662124_235476.html"/>
    <hyperlink ref="J2288" r:id="rId2283" display="http://lssggzy.lishui.gov.cn/art/2023/10/17/art_1229662089_236098.html"/>
    <hyperlink ref="J2289" r:id="rId2284" display="http://lssggzy.lishui.gov.cn/art/2023/10/17/art_1229661812_235809.html"/>
    <hyperlink ref="J2290" r:id="rId2285" display="http://lssggzy.lishui.gov.cn/art/2023/10/17/art_1229661812_235832.html"/>
    <hyperlink ref="J2298" r:id="rId2286" display="http://lssggzy.lishui.gov.cn/art/2023/10/18/art_1229661956_236369.html"/>
    <hyperlink ref="J2299" r:id="rId2287" display="http://lssggzy.lishui.gov.cn/art/2023/10/18/art_1229661852_236085.html"/>
    <hyperlink ref="J2300" r:id="rId2288" display="http://lssggzy.lishui.gov.cn/art/2023/10/18/art_1229661852_236306.html"/>
    <hyperlink ref="J2321" r:id="rId2289" display="http://lssggzy.lishui.gov.cn/art/2023/10/27/art_1229662056_239467.html"/>
    <hyperlink ref="J2322" r:id="rId2290" display="http://lssggzy.lishui.gov.cn/art/2023/10/27/art_1229661956_236630.html"/>
    <hyperlink ref="J2356" r:id="rId2291" display="http://lssggzy.lishui.gov.cn/art/2023/10/18/art_1229662086_236377.html"/>
    <hyperlink ref="J2352" r:id="rId2292" display="http://lssggzy.lishui.gov.cn/art/2023/10/18/art_1229661953_236316.html"/>
    <hyperlink ref="J2353" r:id="rId2293" display="http://lssggzy.lishui.gov.cn/art/2023/10/18/art_1229662086_236347.html"/>
    <hyperlink ref="J2357" r:id="rId2294" display="http://lssggzy.lishui.gov.cn/art/2023/10/18/art_1229661849_236372.html"/>
    <hyperlink ref="J2351" r:id="rId2295" display="http://lssggzy.lishui.gov.cn/art/2023/10/17/art_1229662086_236089.html"/>
    <hyperlink ref="J2354" r:id="rId2296" display="http://lssggzy.lishui.gov.cn/art/2023/10/17/art_1229662086_236092.html"/>
    <hyperlink ref="J2349" r:id="rId2297" display="http://lssggzy.lishui.gov.cn/art/2023/10/17/art_1229662086_236091.html"/>
    <hyperlink ref="J2355" r:id="rId2298" display="http://lssggzy.lishui.gov.cn/art/2023/10/17/art_1229662086_236090.html"/>
    <hyperlink ref="J2350" r:id="rId2299" display="http://lssggzy.lishui.gov.cn/art/2023/10/16/art_1229661920_235557.html"/>
    <hyperlink ref="J2348" r:id="rId2300" display="http://lssggzy.lishui.gov.cn/art/2023/10/16/art_1229661920_235750.html"/>
    <hyperlink ref="J2343" r:id="rId2301" display="http://lssggzy.lishui.gov.cn/art/2023/10/13/art_1229661986_235272.html"/>
    <hyperlink ref="J2344" r:id="rId2302" display="http://lssggzy.lishui.gov.cn/art/2023/10/13/art_1229661849_235468.html"/>
    <hyperlink ref="J2347" r:id="rId2303" display="http://lssggzy.lishui.gov.cn/art/2023/10/13/art_1229661953_235404.html"/>
    <hyperlink ref="J2342" r:id="rId2304" display="http://lssggzy.lishui.gov.cn/art/2023/10/13/art_1229661953_235391.html"/>
    <hyperlink ref="J2340" r:id="rId2305" display="http://lssggzy.lishui.gov.cn/art/2023/10/12/art_1229661920_235002.html"/>
    <hyperlink ref="J2345" r:id="rId2306" display="http://lssggzy.lishui.gov.cn/art/2023/10/11/art_1229662121_234862.html"/>
    <hyperlink ref="J2336" r:id="rId2307" display="http://lssggzy.lishui.gov.cn/art/2023/10/11/art_1229661953_234777.html"/>
    <hyperlink ref="J2332" r:id="rId2308" display="http://lssggzy.lishui.gov.cn/art/2023/10/11/art_1229661849_234857.html"/>
    <hyperlink ref="J2333" r:id="rId2309" display="http://lssggzy.lishui.gov.cn/art/2023/10/11/art_1229661920_234736.html"/>
    <hyperlink ref="J2337" r:id="rId2310" display="http://lssggzy.lishui.gov.cn/art/2023/10/11/art_1229662121_234813.html"/>
    <hyperlink ref="J2338" r:id="rId2311" display="http://lssggzy.lishui.gov.cn/art/2023/10/10/art_1229662187_234532.html"/>
    <hyperlink ref="J2341" r:id="rId2312" display="http://lssggzy.lishui.gov.cn/art/2023/10/10/art_1229662121_234599.html"/>
    <hyperlink ref="J2281" r:id="rId2313" display="http://lssggzy.lishui.gov.cn/art/2023/10/9/art_1229662121_234235.html"/>
    <hyperlink ref="J2334" r:id="rId2314" display="http://lssggzy.lishui.gov.cn/art/2023/10/9/art_1229661808_234256.html"/>
    <hyperlink ref="J2329" r:id="rId2315" display="http://lssggzy.lishui.gov.cn/art/2023/10/9/art_1229661953_234257.html"/>
    <hyperlink ref="J2330" r:id="rId2316" display="http://lssggzy.lishui.gov.cn/art/2023/10/8/art_1229662053_233903.html"/>
    <hyperlink ref="J2339" r:id="rId2317" display="http://lssggzy.lishui.gov.cn/art/2023/10/8/art_1229662121_234028.html"/>
    <hyperlink ref="J2346" r:id="rId2318" display="http://lssggzy.lishui.gov.cn/art/2023/10/8/art_1229661953_233916.html"/>
    <hyperlink ref="J2325" r:id="rId2319" display="http://lssggzy.lishui.gov.cn/art/2023/10/8/art_1229662121_233891.html"/>
    <hyperlink ref="J2323" r:id="rId2320" display="http://lssggzy.lishui.gov.cn/art/2023/10/7/art_1229661849_233759.html"/>
    <hyperlink ref="J2331" r:id="rId2321" display="http://lssggzy.lishui.gov.cn/art/2023/10/7/art_1229662121_233725.html"/>
    <hyperlink ref="J2315" r:id="rId2322" display="http://lssggzy.lishui.gov.cn/art/2023/9/30/art_1229662053_233575.html"/>
    <hyperlink ref="J2318" r:id="rId2323" display="http://lssggzy.lishui.gov.cn/art/2023/9/29/art_1229662053_233574.html"/>
    <hyperlink ref="J2307" r:id="rId2324" display="http://lssggzy.lishui.gov.cn/art/2023/9/28/art_1229661920_233509.html"/>
    <hyperlink ref="J2312" r:id="rId2325" display="http://lssggzy.lishui.gov.cn/art/2023/9/28/art_1229661920_233510.html"/>
    <hyperlink ref="J2303" r:id="rId2326" display="http://lssggzy.lishui.gov.cn/art/2023/9/28/art_1229661808_233469.html"/>
    <hyperlink ref="J2308" r:id="rId2327" display="http://lssggzy.lishui.gov.cn/art/2023/9/28/art_1229661986_233245.html"/>
    <hyperlink ref="J2316" r:id="rId2328" display="http://lssggzy.lishui.gov.cn/art/2023/9/28/art_1229662187_233342.html"/>
    <hyperlink ref="J2320" r:id="rId2329" display="http://lssggzy.lishui.gov.cn/art/2023/9/28/art_1229662053_233571.html"/>
    <hyperlink ref="J2317" r:id="rId2330" display="http://lssggzy.lishui.gov.cn/art/2023/9/28/art_1229662121_233398.html"/>
    <hyperlink ref="J2309" r:id="rId2331" display="http://lssggzy.lishui.gov.cn/art/2023/9/28/art_1229662121_233440.html"/>
    <hyperlink ref="J2304" r:id="rId2332" display="http://lssggzy.lishui.gov.cn/art/2023/9/28/art_1229661808_233288.html"/>
    <hyperlink ref="J2311" r:id="rId2333" display="http://lssggzy.lishui.gov.cn/art/2023/9/28/art_1229661920_233511.html"/>
    <hyperlink ref="J2310" r:id="rId2334" display="http://lssggzy.lishui.gov.cn/art/2023/9/28/art_1229662053_233426.html"/>
    <hyperlink ref="J2319" r:id="rId2335" display="http://lssggzy.lishui.gov.cn/art/2023/9/28/art_1229661986_233457.html"/>
    <hyperlink ref="J2313" r:id="rId2336" display="http://lssggzy.lishui.gov.cn/art/2023/9/28/art_1229661920_233512.html"/>
    <hyperlink ref="J2291" r:id="rId2337" display="http://lssggzy.lishui.gov.cn/art/2023/9/27/art_1229661849_232978.html"/>
    <hyperlink ref="J2326" r:id="rId2338" display="http://lssggzy.lishui.gov.cn/art/2023/9/27/art_1229661808_232939.html"/>
    <hyperlink ref="J2292" r:id="rId2339" display="http://lssggzy.lishui.gov.cn/art/2023/9/27/art_1229661920_232797.html"/>
    <hyperlink ref="J2301" r:id="rId2340" display="http://lssggzy.lishui.gov.cn/art/2023/9/27/art_1229661849_232977.html"/>
    <hyperlink ref="J2302" r:id="rId2341" display="http://lssggzy.lishui.gov.cn/art/2023/9/27/art_1229661808_232911.html"/>
    <hyperlink ref="J2327" r:id="rId2342" display="http://lssggzy.lishui.gov.cn/art/2023/9/27/art_1229661808_232725.html"/>
    <hyperlink ref="J2305" r:id="rId2343" display="http://lssggzy.lishui.gov.cn/art/2023/9/27/art_1229661849_232994.html"/>
    <hyperlink ref="J2328" r:id="rId2344" display="http://lssggzy.lishui.gov.cn/art/2023/9/27/art_1229661849_232993.html"/>
    <hyperlink ref="J2306" r:id="rId2345" display="http://lssggzy.lishui.gov.cn/art/2023/9/27/art_1229661920_232832.html"/>
    <hyperlink ref="J2296" r:id="rId2346" display="http://lssggzy.lishui.gov.cn/art/2023/9/26/art_1229662187_232633.html"/>
    <hyperlink ref="J2335" r:id="rId2347" display="http://lssggzy.lishui.gov.cn/art/2023/9/26/art_1229662086_232609.html"/>
    <hyperlink ref="J2293" r:id="rId2348" display="http://lssggzy.lishui.gov.cn/art/2023/9/26/art_1229661953_232535.html"/>
    <hyperlink ref="J2294" r:id="rId2349" display="http://lssggzy.lishui.gov.cn/art/2023/9/26/art_1229661986_232485.html"/>
    <hyperlink ref="J2324" r:id="rId2350" display="http://lssggzy.lishui.gov.cn/art/2023/9/26/art_1229661808_232622.html"/>
    <hyperlink ref="J2295" r:id="rId2351" display="http://lssggzy.lishui.gov.cn/art/2023/9/26/art_1229661808_232655.html"/>
    <hyperlink ref="J2314" r:id="rId2352" display="http://lssggzy.lishui.gov.cn/art/2023/9/25/art_1229662086_232301.html"/>
    <hyperlink ref="J2297" r:id="rId2353" display="http://lssggzy.lishui.gov.cn/art/2023/9/25/art_1229662121_232358.html"/>
    <hyperlink ref="J2284" r:id="rId2354" display="http://lssggzy.lishui.gov.cn/art/2023/9/22/art_1229661808_231999.html"/>
    <hyperlink ref="J2285" r:id="rId2355" display="http://lssggzy.lishui.gov.cn/art/2023/9/22/art_1229661953_232037.html"/>
    <hyperlink ref="J2283" r:id="rId2356" display="http://lssggzy.lishui.gov.cn/art/2023/9/22/art_1229662187_231877.html"/>
    <hyperlink ref="J2287" r:id="rId2357" display="http://lssggzy.lishui.gov.cn/art/2023/9/22/art_1229661953_232064.html"/>
    <hyperlink ref="J2282" r:id="rId2358" display="http://lssggzy.lishui.gov.cn/art/2023/9/21/art_1229661849_231612.html"/>
  </hyperlinks>
  <pageMargins left="0.75" right="0.75" top="1" bottom="1" header="0.5" footer="0.5"/>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FD14"/>
  <sheetViews>
    <sheetView workbookViewId="0">
      <selection activeCell="A2" sqref="A2:XFB14"/>
    </sheetView>
  </sheetViews>
  <sheetFormatPr defaultColWidth="9" defaultRowHeight="13.5"/>
  <sheetData>
    <row r="1" s="1" customFormat="1" ht="18.75" spans="1:16384">
      <c r="A1" s="3" t="s">
        <v>1</v>
      </c>
      <c r="B1" s="4" t="s">
        <v>2</v>
      </c>
      <c r="C1" s="4" t="s">
        <v>5950</v>
      </c>
      <c r="D1" s="4" t="s">
        <v>6</v>
      </c>
      <c r="E1" s="4" t="s">
        <v>5951</v>
      </c>
      <c r="F1" s="4" t="s">
        <v>5952</v>
      </c>
      <c r="G1" s="5" t="s">
        <v>3</v>
      </c>
      <c r="H1" s="5"/>
      <c r="I1" s="1" t="s">
        <v>8</v>
      </c>
      <c r="J1" s="1" t="s">
        <v>7</v>
      </c>
      <c r="K1" s="1" t="s">
        <v>5953</v>
      </c>
      <c r="L1" s="1" t="s">
        <v>5954</v>
      </c>
      <c r="M1" s="3" t="s">
        <v>17</v>
      </c>
      <c r="N1" s="1" t="s">
        <v>10</v>
      </c>
      <c r="O1" s="1" t="s">
        <v>11</v>
      </c>
      <c r="P1" s="3" t="s">
        <v>12</v>
      </c>
      <c r="Q1" s="3" t="s">
        <v>13</v>
      </c>
      <c r="R1" s="1" t="s">
        <v>14</v>
      </c>
      <c r="S1" s="1" t="s">
        <v>15</v>
      </c>
      <c r="T1" s="1" t="s">
        <v>5955</v>
      </c>
      <c r="XFC1"/>
      <c r="XFD1"/>
    </row>
    <row r="2" s="1" customFormat="1" ht="18.75" spans="1:16384">
      <c r="A2" s="3" t="s">
        <v>5525</v>
      </c>
      <c r="B2" s="4">
        <v>3258566</v>
      </c>
      <c r="C2" s="4"/>
      <c r="D2" s="4"/>
      <c r="E2" s="4"/>
      <c r="F2" s="4"/>
      <c r="G2" s="4">
        <v>3258566</v>
      </c>
      <c r="H2" s="5"/>
      <c r="I2" s="6">
        <v>45168</v>
      </c>
      <c r="J2" s="1">
        <v>3</v>
      </c>
      <c r="K2" s="1" t="s">
        <v>5956</v>
      </c>
      <c r="L2" s="1" t="s">
        <v>5957</v>
      </c>
      <c r="N2" s="1" t="s">
        <v>1320</v>
      </c>
      <c r="P2" s="7"/>
      <c r="Q2" s="8"/>
      <c r="XFC2"/>
      <c r="XFD2"/>
    </row>
    <row r="3" s="1" customFormat="1" ht="18.75" spans="1:16384">
      <c r="A3" s="3" t="s">
        <v>5621</v>
      </c>
      <c r="B3" s="4">
        <v>1175877</v>
      </c>
      <c r="C3" s="4"/>
      <c r="D3" s="4"/>
      <c r="E3" s="4"/>
      <c r="F3" s="4"/>
      <c r="G3" s="4">
        <v>1175877</v>
      </c>
      <c r="H3" s="5"/>
      <c r="I3" s="6">
        <v>45167</v>
      </c>
      <c r="J3" s="1">
        <v>6</v>
      </c>
      <c r="K3" s="1" t="s">
        <v>5622</v>
      </c>
      <c r="L3" s="1" t="s">
        <v>5958</v>
      </c>
      <c r="N3" s="1" t="s">
        <v>1320</v>
      </c>
      <c r="P3" s="7"/>
      <c r="Q3" s="8"/>
      <c r="XFC3"/>
      <c r="XFD3"/>
    </row>
    <row r="4" s="1" customFormat="1" ht="18.75" spans="1:16384">
      <c r="A4" s="3" t="s">
        <v>5619</v>
      </c>
      <c r="B4" s="4">
        <v>3608038</v>
      </c>
      <c r="C4" s="4"/>
      <c r="D4" s="4"/>
      <c r="E4" s="4"/>
      <c r="F4" s="4"/>
      <c r="G4" s="4">
        <v>3608038</v>
      </c>
      <c r="H4" s="5"/>
      <c r="I4" s="6">
        <v>45167</v>
      </c>
      <c r="J4" s="1">
        <v>7</v>
      </c>
      <c r="K4" s="1" t="s">
        <v>5620</v>
      </c>
      <c r="L4" s="1" t="s">
        <v>5959</v>
      </c>
      <c r="N4" s="1" t="s">
        <v>1320</v>
      </c>
      <c r="P4" s="7"/>
      <c r="Q4" s="8"/>
      <c r="XFC4"/>
      <c r="XFD4"/>
    </row>
    <row r="5" s="1" customFormat="1" ht="18.75" spans="1:16384">
      <c r="A5" s="3" t="s">
        <v>5960</v>
      </c>
      <c r="B5" s="4"/>
      <c r="C5" s="4"/>
      <c r="D5" s="4"/>
      <c r="E5" s="4"/>
      <c r="F5" s="4"/>
      <c r="G5" s="4"/>
      <c r="H5" s="5"/>
      <c r="I5" s="6">
        <v>45163</v>
      </c>
      <c r="J5" s="1">
        <v>6</v>
      </c>
      <c r="K5" s="1" t="s">
        <v>5961</v>
      </c>
      <c r="L5" s="1" t="s">
        <v>5962</v>
      </c>
      <c r="N5" s="1" t="s">
        <v>20</v>
      </c>
      <c r="P5" s="7"/>
      <c r="Q5" s="8"/>
      <c r="XFC5"/>
      <c r="XFD5"/>
    </row>
    <row r="6" s="1" customFormat="1" ht="18.75" spans="1:16384">
      <c r="A6" s="3" t="s">
        <v>5963</v>
      </c>
      <c r="B6" s="4">
        <v>1159817</v>
      </c>
      <c r="C6" s="4"/>
      <c r="D6" s="4"/>
      <c r="E6" s="4"/>
      <c r="F6" s="4"/>
      <c r="G6" s="4">
        <v>1159817</v>
      </c>
      <c r="H6" s="5"/>
      <c r="I6" s="6">
        <v>45162</v>
      </c>
      <c r="J6" s="1">
        <v>6</v>
      </c>
      <c r="K6" s="1" t="s">
        <v>5964</v>
      </c>
      <c r="L6" s="1" t="s">
        <v>5958</v>
      </c>
      <c r="N6" s="1" t="s">
        <v>1320</v>
      </c>
      <c r="P6" s="7"/>
      <c r="Q6" s="8"/>
      <c r="XFC6"/>
      <c r="XFD6"/>
    </row>
    <row r="7" s="1" customFormat="1" ht="18.75" spans="1:16384">
      <c r="A7" s="3" t="s">
        <v>5965</v>
      </c>
      <c r="B7" s="4"/>
      <c r="C7" s="4"/>
      <c r="D7" s="4"/>
      <c r="E7" s="4"/>
      <c r="F7" s="4"/>
      <c r="G7" s="4"/>
      <c r="H7" s="5"/>
      <c r="I7" s="6">
        <v>45162</v>
      </c>
      <c r="J7" s="1">
        <v>17</v>
      </c>
      <c r="K7" s="1" t="s">
        <v>5966</v>
      </c>
      <c r="L7" s="1" t="s">
        <v>5962</v>
      </c>
      <c r="N7" s="1" t="s">
        <v>20</v>
      </c>
      <c r="P7" s="7"/>
      <c r="Q7" s="8"/>
      <c r="XFC7"/>
      <c r="XFD7"/>
    </row>
    <row r="8" s="1" customFormat="1" ht="18.75" spans="1:16384">
      <c r="A8" s="3" t="s">
        <v>5967</v>
      </c>
      <c r="B8" s="4"/>
      <c r="C8" s="4"/>
      <c r="D8" s="4"/>
      <c r="E8" s="4"/>
      <c r="F8" s="4"/>
      <c r="G8" s="4"/>
      <c r="H8" s="5"/>
      <c r="I8" s="6">
        <v>45162</v>
      </c>
      <c r="J8" s="1">
        <v>4</v>
      </c>
      <c r="K8" s="1" t="s">
        <v>5968</v>
      </c>
      <c r="L8" s="1" t="s">
        <v>5969</v>
      </c>
      <c r="N8" s="1">
        <v>9</v>
      </c>
      <c r="P8" s="7"/>
      <c r="Q8" s="8"/>
      <c r="XFC8"/>
      <c r="XFD8"/>
    </row>
    <row r="9" s="1" customFormat="1" ht="18.75" spans="1:16384">
      <c r="A9" s="3" t="s">
        <v>5970</v>
      </c>
      <c r="B9" s="4"/>
      <c r="C9" s="4"/>
      <c r="D9" s="4"/>
      <c r="E9" s="4"/>
      <c r="F9" s="4"/>
      <c r="G9" s="4"/>
      <c r="H9" s="5"/>
      <c r="I9" s="6">
        <v>45161</v>
      </c>
      <c r="J9" s="1">
        <v>42</v>
      </c>
      <c r="K9" s="1" t="s">
        <v>5971</v>
      </c>
      <c r="L9" s="1" t="s">
        <v>5972</v>
      </c>
      <c r="N9" s="1" t="s">
        <v>1320</v>
      </c>
      <c r="P9" s="7"/>
      <c r="Q9" s="8"/>
      <c r="XFC9"/>
      <c r="XFD9"/>
    </row>
    <row r="10" s="1" customFormat="1" ht="18.75" spans="1:16384">
      <c r="A10" s="3" t="s">
        <v>5973</v>
      </c>
      <c r="B10" s="4"/>
      <c r="C10" s="4"/>
      <c r="D10" s="4"/>
      <c r="E10" s="4"/>
      <c r="F10" s="4"/>
      <c r="G10" s="4"/>
      <c r="H10" s="5"/>
      <c r="I10" s="6">
        <v>45161</v>
      </c>
      <c r="J10" s="1">
        <v>4</v>
      </c>
      <c r="K10" s="1" t="s">
        <v>5974</v>
      </c>
      <c r="L10" s="1" t="s">
        <v>5962</v>
      </c>
      <c r="N10" s="1" t="s">
        <v>502</v>
      </c>
      <c r="P10" s="7"/>
      <c r="Q10" s="8"/>
      <c r="XFC10"/>
      <c r="XFD10"/>
    </row>
    <row r="11" s="1" customFormat="1" ht="18.75" spans="1:16384">
      <c r="A11" s="3" t="s">
        <v>5975</v>
      </c>
      <c r="B11" s="4"/>
      <c r="C11" s="4"/>
      <c r="D11" s="4"/>
      <c r="E11" s="4"/>
      <c r="F11" s="4"/>
      <c r="G11" s="4"/>
      <c r="H11" s="5"/>
      <c r="I11" s="6">
        <v>45161</v>
      </c>
      <c r="J11" s="1">
        <v>3</v>
      </c>
      <c r="K11" s="1" t="s">
        <v>5976</v>
      </c>
      <c r="L11" s="1" t="s">
        <v>5977</v>
      </c>
      <c r="N11" s="1" t="s">
        <v>1265</v>
      </c>
      <c r="P11" s="7"/>
      <c r="Q11" s="8"/>
      <c r="XFC11"/>
      <c r="XFD11"/>
    </row>
    <row r="12" s="2" customFormat="1" ht="18.75" spans="1:16384">
      <c r="A12" s="3">
        <v>0</v>
      </c>
      <c r="B12" s="4"/>
      <c r="C12" s="4"/>
      <c r="D12" s="4"/>
      <c r="E12" s="4"/>
      <c r="F12" s="4"/>
      <c r="G12" s="4"/>
      <c r="H12" s="5"/>
      <c r="I12" s="6">
        <v>45161</v>
      </c>
      <c r="J12" s="1">
        <v>13</v>
      </c>
      <c r="K12" s="1" t="s">
        <v>5978</v>
      </c>
      <c r="L12" s="1" t="s">
        <v>5957</v>
      </c>
      <c r="M12" s="1"/>
      <c r="N12" s="1" t="s">
        <v>20</v>
      </c>
      <c r="O12" s="1"/>
      <c r="P12" s="7"/>
      <c r="Q12" s="8"/>
      <c r="R12" s="1"/>
      <c r="S12" s="1"/>
      <c r="T12" s="1"/>
      <c r="U12" s="1"/>
      <c r="XFC12"/>
      <c r="XFD12"/>
    </row>
    <row r="13" s="1" customFormat="1" ht="18.75" spans="1:16384">
      <c r="A13" s="3" t="s">
        <v>5979</v>
      </c>
      <c r="B13" s="4">
        <v>1577120</v>
      </c>
      <c r="C13" s="4"/>
      <c r="D13" s="4"/>
      <c r="E13" s="4"/>
      <c r="F13" s="4"/>
      <c r="G13" s="4">
        <v>1577120</v>
      </c>
      <c r="H13" s="5"/>
      <c r="I13" s="6">
        <v>45160</v>
      </c>
      <c r="J13" s="1">
        <v>5</v>
      </c>
      <c r="K13" s="1" t="s">
        <v>5980</v>
      </c>
      <c r="L13" s="1" t="s">
        <v>5977</v>
      </c>
      <c r="N13" s="1" t="s">
        <v>1320</v>
      </c>
      <c r="P13" s="7"/>
      <c r="Q13" s="8"/>
      <c r="XFC13"/>
      <c r="XFD13"/>
    </row>
    <row r="14" s="2" customFormat="1" ht="18.75" spans="1:16384">
      <c r="A14" s="3" t="s">
        <v>5981</v>
      </c>
      <c r="B14" s="4"/>
      <c r="C14" s="4"/>
      <c r="D14" s="4"/>
      <c r="E14" s="4"/>
      <c r="F14" s="4"/>
      <c r="G14" s="4"/>
      <c r="H14" s="5"/>
      <c r="I14" s="6">
        <v>45159</v>
      </c>
      <c r="J14" s="1">
        <v>13</v>
      </c>
      <c r="K14" s="1" t="s">
        <v>5982</v>
      </c>
      <c r="L14" s="1" t="s">
        <v>5983</v>
      </c>
      <c r="M14" s="1"/>
      <c r="N14" s="1" t="s">
        <v>3095</v>
      </c>
      <c r="O14" s="1"/>
      <c r="P14" s="7"/>
      <c r="Q14" s="8"/>
      <c r="R14" s="1"/>
      <c r="S14" s="1"/>
      <c r="T14" s="1"/>
      <c r="U14" s="1"/>
      <c r="XFC14"/>
      <c r="XFD14"/>
    </row>
  </sheetData>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E42" sqref="E42"/>
    </sheetView>
  </sheetViews>
  <sheetFormatPr defaultColWidth="9" defaultRowHeight="13.5"/>
  <cols>
    <col min="5" max="5" width="12.5"/>
  </cols>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3</vt:i4>
      </vt:variant>
    </vt:vector>
  </HeadingPairs>
  <TitlesOfParts>
    <vt:vector size="3" baseType="lpstr">
      <vt:lpstr>丽水市开标记录2023-08-30</vt: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李源源</cp:lastModifiedBy>
  <dcterms:created xsi:type="dcterms:W3CDTF">2023-09-01T06:41:00Z</dcterms:created>
  <dcterms:modified xsi:type="dcterms:W3CDTF">2023-10-30T07:24:50Z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0CD8733D11194EE78B40B6277B6801F7_13</vt:lpwstr>
  </property>
  <property fmtid="{D5CDD505-2E9C-101B-9397-08002B2CF9AE}" pid="3" name="KSOProductBuildVer">
    <vt:lpwstr>2052-12.1.0.15712</vt:lpwstr>
  </property>
</Properties>
</file>